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K:\Title IVB 21st CCLC\Grant Competitions\Grant Competition Process for FY27\Website Support Docs\Essential Documents\"/>
    </mc:Choice>
  </mc:AlternateContent>
  <xr:revisionPtr revIDLastSave="0" documentId="13_ncr:1_{90259BC9-D777-42D8-B754-B9C9EE58290B}" xr6:coauthVersionLast="47" xr6:coauthVersionMax="47" xr10:uidLastSave="{00000000-0000-0000-0000-000000000000}"/>
  <bookViews>
    <workbookView xWindow="-108" yWindow="-108" windowWidth="23256" windowHeight="12456" tabRatio="500" xr2:uid="{00000000-000D-0000-FFFF-FFFF00000000}"/>
  </bookViews>
  <sheets>
    <sheet name="Instructions" sheetId="5" r:id="rId1"/>
    <sheet name="Budget" sheetId="1" r:id="rId2"/>
    <sheet name="Budget Narrative" sheetId="3" r:id="rId3"/>
    <sheet name="notes for Base Budget " sheetId="4" state="hidden" r:id="rId4"/>
  </sheets>
  <definedNames>
    <definedName name="_xlnm.Print_Area" localSheetId="1">Budget!$A$1:$C$21</definedName>
    <definedName name="_xlnm.Print_Area" localSheetId="2">'Budget Narrative'!$A$1:$C$74</definedName>
    <definedName name="_xlnm.Print_Titles" localSheetId="2">'Budget Narrative'!$1:$1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 uri="GoogleSheetsCustomDataVersion1">
      <go:sheetsCustomData xmlns:go="http://customooxmlschemas.google.com/" r:id="rId8" roundtripDataSignature="AMtx7miSuj6RiaBrcDRN0cCc26cLk7FgYg=="/>
    </ext>
  </extLst>
</workbook>
</file>

<file path=xl/calcChain.xml><?xml version="1.0" encoding="utf-8"?>
<calcChain xmlns="http://schemas.openxmlformats.org/spreadsheetml/2006/main">
  <c r="B39" i="3" l="1"/>
  <c r="C8" i="1" s="1"/>
  <c r="C14" i="1"/>
  <c r="B60" i="3"/>
  <c r="B57" i="3"/>
  <c r="C11" i="1" s="1"/>
  <c r="B48" i="3"/>
  <c r="C10" i="1" s="1"/>
  <c r="B43" i="3"/>
  <c r="C9" i="1" s="1"/>
  <c r="B34" i="3"/>
  <c r="C7" i="1" s="1"/>
  <c r="B2" i="3"/>
  <c r="B29" i="3"/>
  <c r="C6" i="1" s="1"/>
  <c r="B23" i="3"/>
  <c r="C5" i="1" s="1"/>
  <c r="B18" i="3"/>
  <c r="B10" i="3"/>
  <c r="C3" i="1" s="1"/>
  <c r="B66" i="3"/>
  <c r="C19" i="1" s="1"/>
  <c r="B63" i="3"/>
  <c r="C18" i="1" s="1"/>
  <c r="B73" i="3" l="1"/>
  <c r="C17" i="1"/>
  <c r="B69" i="3"/>
  <c r="C13" i="1" s="1"/>
  <c r="C4" i="1"/>
  <c r="C2" i="1"/>
  <c r="C76" i="4"/>
  <c r="C77" i="4"/>
  <c r="C78" i="4"/>
  <c r="C79" i="4"/>
  <c r="C82" i="4"/>
  <c r="C72" i="4"/>
  <c r="C73" i="4"/>
  <c r="C62" i="4"/>
  <c r="C63" i="4"/>
  <c r="C64" i="4"/>
  <c r="C65" i="4"/>
  <c r="C66" i="4"/>
  <c r="C67" i="4"/>
  <c r="C68" i="4"/>
  <c r="C69" i="4"/>
  <c r="C70" i="4"/>
  <c r="C56" i="4"/>
  <c r="C57" i="4"/>
  <c r="C58" i="4"/>
  <c r="C59" i="4"/>
  <c r="C60" i="4"/>
  <c r="C49" i="4"/>
  <c r="C50" i="4"/>
  <c r="C51" i="4"/>
  <c r="C52" i="4"/>
  <c r="C53" i="4"/>
  <c r="C54" i="4"/>
  <c r="C47" i="4"/>
  <c r="C34" i="4"/>
  <c r="C35" i="4"/>
  <c r="C36" i="4"/>
  <c r="C37" i="4"/>
  <c r="C31" i="4"/>
  <c r="C33" i="4"/>
  <c r="C22" i="4"/>
  <c r="C24" i="4"/>
  <c r="C27" i="4"/>
  <c r="C30" i="4"/>
  <c r="C13" i="4"/>
  <c r="C14" i="4"/>
  <c r="C15" i="4"/>
  <c r="C16" i="4"/>
  <c r="C17" i="4"/>
  <c r="C19" i="4"/>
  <c r="C21" i="4"/>
  <c r="C87" i="4"/>
  <c r="C88" i="4"/>
  <c r="C89" i="4"/>
  <c r="C93" i="4"/>
  <c r="C84" i="4"/>
  <c r="C85" i="4"/>
  <c r="G75" i="4"/>
  <c r="G57" i="4"/>
  <c r="G49" i="4"/>
  <c r="M25" i="4"/>
  <c r="N25" i="4"/>
  <c r="R25" i="4"/>
  <c r="M26" i="4"/>
  <c r="N26" i="4"/>
  <c r="R26" i="4"/>
  <c r="R30" i="4"/>
  <c r="Q25" i="4"/>
  <c r="Q26" i="4"/>
  <c r="M27" i="4"/>
  <c r="Q27" i="4"/>
  <c r="M28" i="4"/>
  <c r="Q28" i="4"/>
  <c r="M29" i="4"/>
  <c r="Q29" i="4"/>
  <c r="Q30" i="4"/>
  <c r="P25" i="4"/>
  <c r="P26" i="4"/>
  <c r="P27" i="4"/>
  <c r="P28" i="4"/>
  <c r="P29" i="4"/>
  <c r="P30" i="4"/>
  <c r="O29" i="4"/>
  <c r="O30" i="4"/>
  <c r="N30" i="4"/>
  <c r="M30" i="4"/>
  <c r="G22" i="4"/>
  <c r="B71" i="3" l="1"/>
  <c r="B72" i="3" l="1"/>
  <c r="C15" i="1"/>
  <c r="C16" i="1" l="1"/>
  <c r="B74" i="3"/>
  <c r="C20" i="1" s="1"/>
</calcChain>
</file>

<file path=xl/sharedStrings.xml><?xml version="1.0" encoding="utf-8"?>
<sst xmlns="http://schemas.openxmlformats.org/spreadsheetml/2006/main" count="221" uniqueCount="174">
  <si>
    <t>Anchorage School District</t>
  </si>
  <si>
    <t>Budget Amount</t>
  </si>
  <si>
    <t>Required</t>
  </si>
  <si>
    <t>Budget</t>
  </si>
  <si>
    <t>CERTIFICATED SALARIES</t>
  </si>
  <si>
    <t>Extra Duty Pay</t>
  </si>
  <si>
    <t>NON-CERTIFICATED SALARIES</t>
  </si>
  <si>
    <t>EMPLOYEE BENEFITS</t>
  </si>
  <si>
    <t>PROFESSIONAL &amp; TECHNICAL</t>
  </si>
  <si>
    <t>STAFF TRAVEL</t>
  </si>
  <si>
    <t>STUDENT TRAVEL</t>
  </si>
  <si>
    <t>UTILITY SERVICES</t>
  </si>
  <si>
    <t>OTHER PURCHASED SERVICES</t>
  </si>
  <si>
    <t>SUPPLIES/MATERIALS/MEDIA</t>
  </si>
  <si>
    <t>Teaching Supplies</t>
  </si>
  <si>
    <t>Office Supplies</t>
  </si>
  <si>
    <t>OTHER EXPENSES (Dues &amp; Fees)</t>
  </si>
  <si>
    <t>Subtotal Direct Costs</t>
  </si>
  <si>
    <t>Indirect Amount</t>
  </si>
  <si>
    <t>TUITION &amp; STIPENDS</t>
  </si>
  <si>
    <t>OTHER CAPITAL OUTLAY EXPENSES</t>
  </si>
  <si>
    <t>Narrative Description of Program Budget</t>
  </si>
  <si>
    <t>(A narrative justification must accompany EACH request for a budget revision)</t>
  </si>
  <si>
    <t xml:space="preserve">Grant  Recipient:   </t>
  </si>
  <si>
    <t xml:space="preserve">Grant Number:   </t>
  </si>
  <si>
    <t>AC 18.AASD.01</t>
  </si>
  <si>
    <t xml:space="preserve">Grant Title:   </t>
  </si>
  <si>
    <t>Anchorage 21st Century Alaska Community Learning Centers</t>
  </si>
  <si>
    <t xml:space="preserve">Revision Number:           </t>
  </si>
  <si>
    <t>Chart of Accounts Number</t>
  </si>
  <si>
    <t>Account Title</t>
  </si>
  <si>
    <t>Narrative Description</t>
  </si>
  <si>
    <t>Amount</t>
  </si>
  <si>
    <t>Please include a COMPLETE description of each line item. Budget revisions must include a justification for each change including the impact on the program originally approved.</t>
  </si>
  <si>
    <t>Certificated Salaries</t>
  </si>
  <si>
    <t xml:space="preserve">Added duty addenda for certificated ASD staff to provide instruction at 21st Century Community Learning Center Program (CLC) sites. Programs will operate four days per week for 101 days over 26 weeks/school year.  $30/hr x 1.5 hrs/day x 101 days/yr x 6 staff/site x 4.6 sites. 1 site covered .4 by Migrant Education Program.  </t>
  </si>
  <si>
    <t>Added duty addenda for CLC instructors to attend staff meetings. $30/hr. x 1 hr/meeting x 4 staff meetings/yr x 6 staff/site x 4.6 sites. 1 site covered .4 by Migrant Education Program.</t>
  </si>
  <si>
    <t>Added duty addenda for PE or other certificated staff. $30/hr. x .5 hrs/day x 101 days/year x 2 staff/site x 4.6 sites.  1 site covered .4 by Migrant Education Program.</t>
  </si>
  <si>
    <t>Added duty addenda for Teacher- in-Charge $25/day x 12 days = $300/addenda x  4.6 sites.  1 site covered .4 by Migrant Education Program</t>
  </si>
  <si>
    <t>Added duty addenda for certificated staff to attend trainings in robotics, coding, and math.  1 site covered .4 by Migrant Education Program.</t>
  </si>
  <si>
    <t xml:space="preserve">Added duty addendum for one CLC LEGO Robotics Facilitator, to oversee for all sites. </t>
  </si>
  <si>
    <t>Subtotal Certificated Salaries</t>
  </si>
  <si>
    <t>Extra Duty Pay - Non-certificated</t>
  </si>
  <si>
    <t xml:space="preserve">Added duty addenda for non-certificated ASD staff to provide instruction at 21st Century Community Learning Center Program (CLC) sites. Programs will operate four days per week for 101 days over 26 weeks/school year.  $20/hr x 1.5 hrs/day x 101 days/yr x 2 staff/site x  4.6 sites. 1 site covered .4 by Migrant Education Program. </t>
  </si>
  <si>
    <t xml:space="preserve">Added duty addenda for non-certificated CLC instructors to attend staff meetings. $20/hr. x 1 hr/meeting x 4 staff meetings/yr x 2 staff/site x  4.6 sites. 1 site covered .4 by Migrant Education Program. </t>
  </si>
  <si>
    <t>Added duty addenda for non-certificated staff to attend trainings in robotics, coding, and math</t>
  </si>
  <si>
    <t>Technical Classified</t>
  </si>
  <si>
    <t>21st Century CLC Site Coordinators,  172 days/year, 8 hours/day, one per school site. 
Salaries paid by this grant are 3.45 FTE of 5.0 FTE. Four sites (Fairview, Mt. View, Tyson, and Russian Jack) will each be 0.75 FTE 21st and 0.25 FTE Title IA.  ANCCS will be 0.40 FTE Migrant, 0.15 FTE Title IA, and 0.45 FTE 21st.  Salaries range from $39,805.96 to $53,344.08</t>
  </si>
  <si>
    <t xml:space="preserve">Annual salary bonus for CLC Manager and CLC Site Coordinators, in accordance with the current ACE Employee Bargaining Unit Agreement: Coordinator salaries paid by this grant are 3.45 FTE of 5.0 FTE. Four sites (Fairview, Mt. View, Tyson, and Russian Jack) will each be 0.75 FTE 21st and 0.25 FTE Title IA.  ANCCS will be 0.40 FTE Migrant, 0.15 FTE Title IA, and 0.45 FTE 21st.  0.5 Manager $250. $500 x 3.45 = $1,725.
</t>
  </si>
  <si>
    <t xml:space="preserve">21st Century CLC Manager, 0.5 FTE, 215 days/year, 8 hours/day. </t>
  </si>
  <si>
    <t xml:space="preserve">Employee Service Credit for ACE employees with 5 - 30+ years of service in the union, in accordance with the current ACE Employee Bargaining Unit Agreement. </t>
  </si>
  <si>
    <t>Subtotal Non-Certificated Salaries Technical Classified</t>
  </si>
  <si>
    <t>Support staff</t>
  </si>
  <si>
    <t xml:space="preserve">21st Century CLC Administrative Assistant, 0.5 FTE, 240 days/year, 8 hours/day. </t>
  </si>
  <si>
    <t xml:space="preserve">Annual salary bonus for CLC Administrative Assistant, in accordance with current TOTEM Employee Bargaining Unit Agreement. </t>
  </si>
  <si>
    <t>Subtotal Non Certificated salaries- Support Staff</t>
  </si>
  <si>
    <t>Substitutes/  Temporaries</t>
  </si>
  <si>
    <t>Subtotal Non Certificated salaries Substitutes Temporaries Extra Help Classified</t>
  </si>
  <si>
    <t>Employee Benefits</t>
  </si>
  <si>
    <t>Personal Leave</t>
  </si>
  <si>
    <t>Group Life Insurance</t>
  </si>
  <si>
    <t>Group Medical Insurance</t>
  </si>
  <si>
    <t xml:space="preserve">Workers' Compensation </t>
  </si>
  <si>
    <t xml:space="preserve">Unemployment Insurance </t>
  </si>
  <si>
    <t>FICA (Social Security)</t>
  </si>
  <si>
    <t>Medicare</t>
  </si>
  <si>
    <t>TRS (retirement)</t>
  </si>
  <si>
    <t>PERS (retirement)</t>
  </si>
  <si>
    <t>Subtotal Employee Benefits</t>
  </si>
  <si>
    <t>Professional and Technical</t>
  </si>
  <si>
    <t>Contracted Services - Instruction</t>
  </si>
  <si>
    <t>External Evaluator $96/hr x 161.5 hrs = $15,504 + airfare $850 + rental car $700 = $17,054.  Half of costs $8,527.</t>
  </si>
  <si>
    <t>Alaska Botanical Garden Staff will provide onsite interactive activities to each site five times each year. ABG staff at $60/hr. x 1.5 hrs./visit + $31.25 preparation time = $121.25/visit x 10 visits/site/year. All 5 schools participate in the partnership.  1 site covered .4 by Migrant Education Program.</t>
  </si>
  <si>
    <t xml:space="preserve">Spring Family Nights:  ABG. Cost is $150 per site. </t>
  </si>
  <si>
    <t>BLM Campbell Creek Science Center (CCSC), A total of 12 pre-field trip sessions and 12 post-field trip sessions for each site.  $41.39/hr x 2hrs/session (presentation &amp; preparation) x 24 visits/site x 4.6 sites = $9,139. 1 site covered .4 by Migrant Education Program.</t>
  </si>
  <si>
    <t>Alaska Junior Theater site visit $250 per presentation x 4.6 sites. 1 site covered .4 by Migrant Education Program.</t>
  </si>
  <si>
    <t>Subtotal Professional and Technical</t>
  </si>
  <si>
    <t>Staff travel</t>
  </si>
  <si>
    <t>Mileage</t>
  </si>
  <si>
    <t>Mileage in-district for CLC Manager, CLC Site Coordinators, and CLC Administrative Assistant. $150/yr x 4.6 coordinators + $150/yr x 2. 1 site covered .4 by Migrant Education Program.</t>
  </si>
  <si>
    <t>Out of district Registration/ Membership</t>
  </si>
  <si>
    <t xml:space="preserve">Registration for the state conference is $125 for 7 people.
</t>
  </si>
  <si>
    <t>Out of district travel</t>
  </si>
  <si>
    <t>National Afterschool Association annual convention. Travel costs are based on average of past trip expenses: Airfare at $800; lodging at $300/night x 4 nights; meals at $61/day x 4 days; incidentals at $5/day x 4 days; Luggage at $50; and ground transportation at $150 = $2,834/person (Manager&amp; 2 Coordinators)</t>
  </si>
  <si>
    <t>Registration for National Afterschool Association annual convention. (Manager and two coordinators)</t>
  </si>
  <si>
    <t>Subtotal Staff Travel</t>
  </si>
  <si>
    <t>Student travel</t>
  </si>
  <si>
    <t>Activity/ Field trip</t>
  </si>
  <si>
    <t>Daily bus: Fairview, Russian Jack, and Tyson. 1 bus at $61.16/hr. x 1.5 hrs./day x 101 days x 3 sites.</t>
  </si>
  <si>
    <t>Field trips: ABG.  Rate is $5 per student. $5/student x 70 students x 1 field trip/yr x 4.6 sites + $5/student. 1 site covered .4 by Migrant Education Program.</t>
  </si>
  <si>
    <t xml:space="preserve">Field trips: CCSC. $12/student x 84 students/site x 2 visits/year/site x 4.6 sites = $9,274.00. 1 site covered .4 by Migrant Education Program.
</t>
  </si>
  <si>
    <t>Field trip: Spring ASD 21st Century CLC LEGO Robotics tournament. $61.16/hr. x 3.25 hrs./trip x 3 buses.</t>
  </si>
  <si>
    <t>Field trip:  Winter FIRST LEGO League qualifier.  $61.16/hr. x 3.25 hrs./trip x 3 buses.</t>
  </si>
  <si>
    <t>Subtotal Student Travel</t>
  </si>
  <si>
    <t>Utility Services</t>
  </si>
  <si>
    <t>Telephone</t>
  </si>
  <si>
    <t>Cell phone: $32.98/month/phone x 4.6 CLC Coordinators. 1 site covered .4 by Migrant Education Program.</t>
  </si>
  <si>
    <t>Subtotal Utility Services</t>
  </si>
  <si>
    <t>Supplies/ materials/ Media</t>
  </si>
  <si>
    <t xml:space="preserve">Office supplies to support site and administration for the CLC. </t>
  </si>
  <si>
    <t>LEGO Challenge Sets. Sets at $85 x 1/site x 4.6 sites. 1 site covered .4 by Migrant Education Program.</t>
  </si>
  <si>
    <t>New or replacement equipment for the 21st CCLC Program. Such as carts, printers, chromebooks.</t>
  </si>
  <si>
    <t>New or replacement robotics such as replacement motors, LEGOs, or entire robots for Kibo, WeDo 2.0, and/or EV3 for the 21st CCLC Program.</t>
  </si>
  <si>
    <t>Subtotal Supplies</t>
  </si>
  <si>
    <t>Other Expenses</t>
  </si>
  <si>
    <t>Subtotal Other Expenses</t>
  </si>
  <si>
    <t>Subtotal direct Costs</t>
  </si>
  <si>
    <t>Indirect rate at 5.09%</t>
  </si>
  <si>
    <t xml:space="preserve">Total </t>
  </si>
  <si>
    <t>Grant FY19</t>
  </si>
  <si>
    <t>Remaining</t>
  </si>
  <si>
    <t>Added duty addenda staff coverage at dismissal time. $30/hr x .25 hrs/day x 101 days x  4.6 sites.  1 site covered .4 by Migrant Education Program</t>
  </si>
  <si>
    <t>Added duty addenda for 2 staff/site to work at family nights.  $30/hour x 2 hours/family night x 2 staff x 3 nights/site x  4.6 sites.  1 site covered .4 by Migrant Education Program</t>
  </si>
  <si>
    <r>
      <rPr>
        <sz val="12"/>
        <color rgb="FF000000"/>
        <rFont val="Arial"/>
        <family val="2"/>
      </rPr>
      <t xml:space="preserve">Added duty addenda for LEGO Robotics Lead Teacher at each site. </t>
    </r>
    <r>
      <rPr>
        <sz val="12"/>
        <color rgb="FF000000"/>
        <rFont val="Arial"/>
        <family val="2"/>
      </rPr>
      <t>$200/teacher x  4.6 sites.  1 site covered .4 by Migrant Education Program</t>
    </r>
  </si>
  <si>
    <t>21st Century CLC Manager, 1.0 FTE, 215 days/year, 8 hours/day. 21st Century CLC Site Coordinators,  172 days/year, 8 hours/day, one per school site.  Salaries paid by this grant are for 6.6 FTE of the 9.0 FTE:  1.0 FTE at Faiview, Mt, View, Muldoon, Nunaka Valley/Chester Valley, Ptarmigan, and Russian Jack.  .6 FTE at ANCCS.  ASD Title 1 will provide 2.0 FTE in-kind:  1.0 FTE each at Wonder Park and Tyson (see Title 1 in-kind budget).  ASD Migrant Education will provide .4 FTE at ANCCS.  Salaries range from $38,832 to $40,774.Employee Service Credit for ACE employees with 5 - 30+ years of service in the union, in accordance with the current ACE Employee Bargaining Unit Agreement. Annual salary bonus for Coordinators and Manager, in accordance with current ACE Employee Bargaining Unit Agreement. $750 x 7.6 eligible employees21st Century CLC Administrative Assistant, 1 FTE, 240 days/year, 8 hours/day.  Annual salary bonus for CLC Administrative Assistant, in accordance with current TOTEM Employee Bargaining Unit Agreement. Added duty addenda for non-certificated ASD staff to provide instruction at 21st Century Community Learning Center Program (CLC) sites. Programs will operate four days per week for 101 days over 26 weeks/school year.  $20/hr x 1.5 hrs/day x 101 days/yr x 3 staff/site x  7.6 sites. 1 site covered .4 by Migrant Education Program.  2 additional sites will share 3 staff total.Added duty addenda for non-certificated CLC instructors to attend staff meetings. $20/hr. x 1 hr/meeting x 4 staff meetings/yr x 3 staff/site x  7.6 sites. 1 site covered .4 by Migrant Education Program.  2 additional sites will share 3 staff total.Added Duty addenda for 1 CLC Site Coordinator to assist with grant budgeting and reportingAdded duty addenda for non-certificated staff to attend trainings in robotics, coding, and mathTeen program aides for 21st CCLC Program. $12/hr x 101 days x 2.5 hours x 9.6 sites.  1 site covered .4 by Migrant Education ProgramTeen program aides for 21st CCLC Program to attend staff meetings:  $12/hr x 1hr/meeting x 4 meetings /year x 9.6 sites.  1 site covered .4 by Migrant Education ProgramSubstitute teachers for four CLC instructors (grades 3-8) from each site to attend a one-day LEGO robotics coach training. $150/day x 3 teachers/site x 9.6 sites.  1 site covered .4 by Migrant Education Program</t>
  </si>
  <si>
    <t>ANNUAL</t>
  </si>
  <si>
    <t>Service credit</t>
  </si>
  <si>
    <t>ANCCS</t>
  </si>
  <si>
    <t>Title IA</t>
  </si>
  <si>
    <t>21st Salary</t>
  </si>
  <si>
    <t>21st Service Credit</t>
  </si>
  <si>
    <t>TY - Kit Greene - R - 10/15/96 - 2.75% - $310.14 - $53,344.08
MV - Maria Clyde - N - 8/29/07 - 2.25% - $281.32 - $48,387.04
FV - Monica Ratliff - G - 8/16/18 - $237.06 - $40,774.32
ANCCS - Emily Glascock - F - 2019 - $231.43 - $39,805.96
RJ - Erin Moriearty - F - 9/12/18 - $231.43 - $39,805.96</t>
  </si>
  <si>
    <t>.4 Migrant
.15 Title I
.45 21st</t>
  </si>
  <si>
    <t>5 FTE
0.4 Migrant
1.15 Title I
3.45 21st</t>
  </si>
  <si>
    <t>Richards, Marcy - J - 1/18 - $310.14 - $66,680.10</t>
  </si>
  <si>
    <t>Jackson, Owennette</t>
  </si>
  <si>
    <t>Teen program aides for 21st CCLC Program. $12/hr x 101 days x 2.5 hours x 4.6 sites.  1 site covered .4 by Migrant Education Program</t>
  </si>
  <si>
    <t>Teen program aides for 21st CCLC Program to attend staff meetings:  $12/hr x 1hr/meeting x 4 meetings /year x 4.6 sites.  1 site covered .4 by Migrant Education Program</t>
  </si>
  <si>
    <t>Substitute teachers for four CLC instructors (grades 3-8) from each site to attend a one-day LEGO robotics coach training. $150/day x 3 teachers/site x 4.6 sites.  1 site covered .4 by Migrant Education Program</t>
  </si>
  <si>
    <t>Field Trips are 3130 (425).  Presentations at schools are 3030 (410).</t>
  </si>
  <si>
    <r>
      <rPr>
        <sz val="12"/>
        <color rgb="FF000000"/>
        <rFont val="Arial"/>
        <family val="2"/>
      </rPr>
      <t xml:space="preserve">Field trip:  Anchorage Alaska Public Lands Information Center (AAPLIC) </t>
    </r>
    <r>
      <rPr>
        <sz val="12"/>
        <color rgb="FF000000"/>
        <rFont val="Arial"/>
        <family val="2"/>
      </rPr>
      <t xml:space="preserve">$61.16/hr. x 2 hrs./trip x 1 bus/trip x 4.6 sites. </t>
    </r>
    <r>
      <rPr>
        <sz val="12"/>
        <color rgb="FF000000"/>
        <rFont val="Arial"/>
        <family val="2"/>
      </rPr>
      <t>1 site covered .4 by Migrant Education Program.</t>
    </r>
  </si>
  <si>
    <r>
      <rPr>
        <sz val="12"/>
        <color rgb="FF000000"/>
        <rFont val="Arial"/>
        <family val="2"/>
      </rPr>
      <t xml:space="preserve">Field trip:  Alaska Botanical Garden. </t>
    </r>
    <r>
      <rPr>
        <sz val="12"/>
        <color rgb="FF000000"/>
        <rFont val="Arial"/>
        <family val="2"/>
      </rPr>
      <t xml:space="preserve">$61.16/hr. x 2 hrs./trip x 1 bus/site x 4.6 sites. </t>
    </r>
    <r>
      <rPr>
        <sz val="12"/>
        <color rgb="FF000000"/>
        <rFont val="Arial"/>
        <family val="2"/>
      </rPr>
      <t>1 site covered .4 by Migrant Education Program.</t>
    </r>
  </si>
  <si>
    <t>Field trip: Camp Gorsuch. $61.16/hr x average 5.6 hrs/trip x 1 bus/site x 4.6 sites. 1 site covered .4 by Migrant Education Program.</t>
  </si>
  <si>
    <t xml:space="preserve">Teaching supplies for after-school activities such as food for cooking club, art/craft supplies, math games, etc. at the 5 sites.  $1,500/site x 4.6 sites. 1 site covered .4 by Migrant Education Program.  </t>
  </si>
  <si>
    <t>Snacks, food and refreshments for 3 Family Night events/site. $600/site x 4.6 sites.  48 attendees on average per site.  $200 per event with $4.17 being allotted per person. 1 site covered .4 by Migrant Education Program.</t>
  </si>
  <si>
    <t>Supplies for Alaska Botanical Garden projects such as soil, seeds, grow shelves, grow lights.  $1200/site x 4.6 sites. 1 site covered .4 by Migrant Education Program.</t>
  </si>
  <si>
    <t xml:space="preserve">First Lego League Robotics registration. $300/site x  4.6 sites. 1 site covered .4 by Migrant Education Program.  </t>
  </si>
  <si>
    <t>Registration is 3613.  If supplies are part of the cost of the registration, the whole thing would be 3613 (490).</t>
  </si>
  <si>
    <t>Subtotal of Direct Costs + Indirect Costs</t>
  </si>
  <si>
    <t>Account Subtotals</t>
  </si>
  <si>
    <r>
      <t xml:space="preserve">Narrative Description
</t>
    </r>
    <r>
      <rPr>
        <i/>
        <sz val="10"/>
        <color theme="1"/>
        <rFont val="Calibri"/>
        <family val="2"/>
        <scheme val="major"/>
      </rPr>
      <t xml:space="preserve">Please include a COMPLETE description of each line item that will enable one to determine if the expenses are allowable, necessary, reasonable, and allocable.  
</t>
    </r>
  </si>
  <si>
    <t xml:space="preserve">EQUIPMENT </t>
  </si>
  <si>
    <t>Restricted Indirect Rate</t>
  </si>
  <si>
    <t>Instructions</t>
  </si>
  <si>
    <t>Do not enter anything into the locked yellow cells that contain formulas.</t>
  </si>
  <si>
    <t xml:space="preserve">Only enter information on the Budget Narrative worksheet. Formulas will automatically copy it to the Budget worksheet. </t>
  </si>
  <si>
    <t>Do not make text smaller than size 11 point font.</t>
  </si>
  <si>
    <t>Though the Budget Narrative's columns should all fit on one page, the rows should run for many pages with the narrative detailed description.</t>
  </si>
  <si>
    <t>Do a test print to ensure the Budget and Budget Narrative formatting meets the criteria above.</t>
  </si>
  <si>
    <t>Only enter information into the unlocked white cells.</t>
  </si>
  <si>
    <t>Ensure the cells do not cut off the budget narrative description.  Drag down the bottom border of a cell to increase it.</t>
  </si>
  <si>
    <t>Uniform Chart of Accounts Code</t>
  </si>
  <si>
    <t>This version of the budget workbook is for school districts. There is a separate workbook for Non-profit organizations or CBOs.</t>
  </si>
  <si>
    <t>For printing or making a PDF, for Scaling, select "Fit all columns on one page," but do not select "Fit sheet on one page" nor "Fit all rows on one page."</t>
  </si>
  <si>
    <t>If more rows are needed in any budget category, insert new rows, but ensure they are included in the automatic category subtotal by inserting the new row in between two similar rows.</t>
  </si>
  <si>
    <t>If you need to unlock any worksheet, the password is 21cclc</t>
  </si>
  <si>
    <t>Account Code &amp; Title and/or Budget Catergories</t>
  </si>
  <si>
    <t>360 Employee Benefits</t>
  </si>
  <si>
    <t>410 Professional and Technical</t>
  </si>
  <si>
    <t>430 Utility Services</t>
  </si>
  <si>
    <t>440 Other Purchased Services</t>
  </si>
  <si>
    <t>450 Supplies/ Materials/ Media</t>
  </si>
  <si>
    <t>490 Other Expenses</t>
  </si>
  <si>
    <t>480 Tuition &amp; Stipends</t>
  </si>
  <si>
    <t>510 Equipment</t>
  </si>
  <si>
    <t>540 Other Capital Outlay Expenses</t>
  </si>
  <si>
    <t xml:space="preserve">310 Certificated Salaries </t>
  </si>
  <si>
    <t xml:space="preserve">320 Non-Certificated Salaries </t>
  </si>
  <si>
    <t>420 Staff Travel</t>
  </si>
  <si>
    <t>425 Student Travel</t>
  </si>
  <si>
    <t>Subtotal of Direct + Indirect Costs</t>
  </si>
  <si>
    <t>Indirect-exempt Costs (480,510,540)</t>
  </si>
  <si>
    <t>TOTAL</t>
  </si>
  <si>
    <t>Account Title and Budget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</si>
</sst>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
    <numFmt numFmtId="165" formatCode="&quot;$&quot;#,##0.00"/>
  </numFmts>
  <fonts count="26" x14ac:knownFonts="1">
    <font>
      <sz val="12"/>
      <color theme="1"/>
      <name val="Arial"/>
    </font>
    <font>
      <sz val="12"/>
      <name val="Arial"/>
      <family val="2"/>
    </font>
    <font>
      <sz val="12"/>
      <color theme="1"/>
      <name val="Calibri"/>
      <family val="2"/>
    </font>
    <font>
      <sz val="12"/>
      <color theme="1"/>
      <name val="Times New Roman"/>
      <family val="1"/>
    </font>
    <font>
      <sz val="12"/>
      <color rgb="FFFF0000"/>
      <name val="Times New Roman"/>
      <family val="1"/>
    </font>
    <font>
      <b/>
      <sz val="12"/>
      <color theme="1"/>
      <name val="Times New Roman"/>
      <family val="1"/>
    </font>
    <font>
      <i/>
      <sz val="10"/>
      <color theme="1"/>
      <name val="Times New Roman"/>
      <family val="1"/>
    </font>
    <font>
      <sz val="10"/>
      <color theme="1"/>
      <name val="Times New Roman"/>
      <family val="1"/>
    </font>
    <font>
      <b/>
      <sz val="11"/>
      <color theme="1"/>
      <name val="Times New Roman"/>
      <family val="1"/>
    </font>
    <font>
      <sz val="11"/>
      <color theme="1"/>
      <name val="Times New Roman"/>
      <family val="1"/>
    </font>
    <font>
      <i/>
      <sz val="11"/>
      <color theme="1"/>
      <name val="Times New Roman"/>
      <family val="1"/>
    </font>
    <font>
      <sz val="11"/>
      <color rgb="FF000000"/>
      <name val="Times New Roman"/>
      <family val="1"/>
    </font>
    <font>
      <sz val="12"/>
      <color rgb="FF000000"/>
      <name val="Times New Roman"/>
      <family val="1"/>
    </font>
    <font>
      <sz val="11"/>
      <color rgb="FF000000"/>
      <name val="Inconsolata"/>
    </font>
    <font>
      <sz val="12"/>
      <color rgb="FF000000"/>
      <name val="Arial"/>
      <family val="2"/>
    </font>
    <font>
      <b/>
      <sz val="12"/>
      <color theme="1"/>
      <name val="Arial"/>
      <family val="2"/>
    </font>
    <font>
      <sz val="12"/>
      <color theme="1"/>
      <name val="Arial"/>
      <family val="2"/>
    </font>
    <font>
      <sz val="12"/>
      <color theme="1"/>
      <name val="Calibri"/>
      <family val="2"/>
    </font>
    <font>
      <b/>
      <sz val="14"/>
      <color theme="1"/>
      <name val="Calibri"/>
      <family val="2"/>
      <scheme val="major"/>
    </font>
    <font>
      <b/>
      <sz val="12"/>
      <color theme="1"/>
      <name val="Calibri"/>
      <family val="2"/>
      <scheme val="major"/>
    </font>
    <font>
      <sz val="10"/>
      <color theme="1"/>
      <name val="Calibri"/>
      <family val="2"/>
      <scheme val="major"/>
    </font>
    <font>
      <sz val="12"/>
      <color theme="1"/>
      <name val="Calibri"/>
      <family val="2"/>
      <scheme val="major"/>
    </font>
    <font>
      <i/>
      <sz val="10"/>
      <color theme="1"/>
      <name val="Calibri"/>
      <family val="2"/>
      <scheme val="major"/>
    </font>
    <font>
      <sz val="11"/>
      <color theme="1"/>
      <name val="Calibri"/>
      <family val="2"/>
      <scheme val="major"/>
    </font>
    <font>
      <sz val="11"/>
      <color rgb="FF000000"/>
      <name val="Calibri"/>
      <family val="2"/>
      <scheme val="major"/>
    </font>
    <font>
      <b/>
      <sz val="12"/>
      <color rgb="FF0000FF"/>
      <name val="Calibri"/>
      <family val="2"/>
      <scheme val="major"/>
    </font>
  </fonts>
  <fills count="13">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00FF00"/>
        <bgColor rgb="FF00FF00"/>
      </patternFill>
    </fill>
    <fill>
      <patternFill patternType="solid">
        <fgColor theme="9" tint="0.79998168889431442"/>
        <bgColor rgb="FFFFFF00"/>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0"/>
        <bgColor rgb="FFFFFFFF"/>
      </patternFill>
    </fill>
    <fill>
      <patternFill patternType="solid">
        <fgColor theme="0"/>
        <bgColor rgb="FFFFFF00"/>
      </patternFill>
    </fill>
    <fill>
      <patternFill patternType="solid">
        <fgColor rgb="FFFFFF00"/>
        <bgColor rgb="FFFFFFFF"/>
      </patternFill>
    </fill>
    <fill>
      <patternFill patternType="solid">
        <fgColor theme="9" tint="0.59999389629810485"/>
        <bgColor indexed="64"/>
      </patternFill>
    </fill>
  </fills>
  <borders count="43">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medium">
        <color indexed="64"/>
      </left>
      <right style="thin">
        <color rgb="FF000000"/>
      </right>
      <top/>
      <bottom/>
      <diagonal/>
    </border>
    <border>
      <left style="thin">
        <color rgb="FF000000"/>
      </left>
      <right style="medium">
        <color indexed="64"/>
      </right>
      <top/>
      <bottom/>
      <diagonal/>
    </border>
    <border>
      <left style="thin">
        <color indexed="64"/>
      </left>
      <right/>
      <top/>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style="thin">
        <color indexed="64"/>
      </top>
      <bottom style="thin">
        <color rgb="FF000000"/>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bottom style="medium">
        <color indexed="64"/>
      </bottom>
      <diagonal/>
    </border>
    <border>
      <left/>
      <right style="medium">
        <color indexed="64"/>
      </right>
      <top/>
      <bottom style="medium">
        <color indexed="64"/>
      </bottom>
      <diagonal/>
    </border>
    <border>
      <left style="thin">
        <color rgb="FF000000"/>
      </left>
      <right style="medium">
        <color indexed="64"/>
      </right>
      <top/>
      <bottom style="thin">
        <color rgb="FF000000"/>
      </bottom>
      <diagonal/>
    </border>
    <border>
      <left style="medium">
        <color indexed="64"/>
      </left>
      <right/>
      <top style="thin">
        <color indexed="64"/>
      </top>
      <bottom/>
      <diagonal/>
    </border>
    <border>
      <left style="thin">
        <color rgb="FF000000"/>
      </left>
      <right style="medium">
        <color indexed="64"/>
      </right>
      <top style="thin">
        <color rgb="FF000000"/>
      </top>
      <bottom style="thin">
        <color rgb="FF000000"/>
      </bottom>
      <diagonal/>
    </border>
    <border>
      <left style="medium">
        <color indexed="64"/>
      </left>
      <right/>
      <top/>
      <bottom/>
      <diagonal/>
    </border>
    <border>
      <left style="medium">
        <color indexed="64"/>
      </left>
      <right/>
      <top/>
      <bottom style="thin">
        <color indexed="64"/>
      </bottom>
      <diagonal/>
    </border>
    <border>
      <left style="thin">
        <color rgb="FF000000"/>
      </left>
      <right style="medium">
        <color indexed="64"/>
      </right>
      <top style="thin">
        <color rgb="FF000000"/>
      </top>
      <bottom/>
      <diagonal/>
    </border>
    <border>
      <left style="thin">
        <color rgb="FF000000"/>
      </left>
      <right style="medium">
        <color indexed="64"/>
      </right>
      <top style="thin">
        <color indexed="64"/>
      </top>
      <bottom style="thin">
        <color rgb="FF000000"/>
      </bottom>
      <diagonal/>
    </border>
    <border>
      <left style="thin">
        <color indexed="64"/>
      </left>
      <right style="thin">
        <color rgb="FF000000"/>
      </right>
      <top style="thin">
        <color rgb="FF000000"/>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style="thin">
        <color rgb="FF000000"/>
      </right>
      <top style="medium">
        <color indexed="64"/>
      </top>
      <bottom style="thin">
        <color indexed="64"/>
      </bottom>
      <diagonal/>
    </border>
    <border>
      <left style="thin">
        <color indexed="64"/>
      </left>
      <right style="thin">
        <color rgb="FF000000"/>
      </right>
      <top style="thin">
        <color rgb="FF000000"/>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rgb="FF000000"/>
      </left>
      <right/>
      <top/>
      <bottom/>
      <diagonal/>
    </border>
  </borders>
  <cellStyleXfs count="1">
    <xf numFmtId="0" fontId="0" fillId="0" borderId="0"/>
  </cellStyleXfs>
  <cellXfs count="141">
    <xf numFmtId="0" fontId="0" fillId="0" borderId="0" xfId="0"/>
    <xf numFmtId="0" fontId="3" fillId="0" borderId="6" xfId="0" applyFont="1" applyBorder="1"/>
    <xf numFmtId="164" fontId="4" fillId="2" borderId="6" xfId="0" applyNumberFormat="1" applyFont="1" applyFill="1" applyBorder="1"/>
    <xf numFmtId="0" fontId="3" fillId="0" borderId="0" xfId="0" applyFont="1"/>
    <xf numFmtId="0" fontId="8" fillId="0" borderId="6" xfId="0" applyFont="1" applyBorder="1" applyAlignment="1">
      <alignment horizontal="right"/>
    </xf>
    <xf numFmtId="0" fontId="7" fillId="0" borderId="6" xfId="0" applyFont="1" applyBorder="1" applyAlignment="1">
      <alignment horizontal="left"/>
    </xf>
    <xf numFmtId="0" fontId="5" fillId="0" borderId="6" xfId="0" applyFont="1" applyBorder="1" applyAlignment="1">
      <alignment horizontal="left"/>
    </xf>
    <xf numFmtId="0" fontId="8" fillId="0" borderId="6" xfId="0" applyFont="1" applyBorder="1" applyAlignment="1">
      <alignment horizontal="left"/>
    </xf>
    <xf numFmtId="0" fontId="9" fillId="0" borderId="6" xfId="0" applyFont="1" applyBorder="1" applyAlignment="1">
      <alignment horizontal="center" vertical="center" wrapText="1"/>
    </xf>
    <xf numFmtId="0" fontId="9" fillId="0" borderId="6" xfId="0" applyFont="1" applyBorder="1" applyAlignment="1">
      <alignment vertical="center" wrapText="1"/>
    </xf>
    <xf numFmtId="164" fontId="9" fillId="2" borderId="6" xfId="0" applyNumberFormat="1" applyFont="1" applyFill="1" applyBorder="1" applyAlignment="1">
      <alignment horizontal="center" vertical="center" wrapText="1"/>
    </xf>
    <xf numFmtId="0" fontId="8"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3" fillId="3" borderId="6" xfId="0" applyFont="1" applyFill="1" applyBorder="1" applyAlignment="1">
      <alignment horizontal="center" vertical="center" wrapText="1"/>
    </xf>
    <xf numFmtId="0" fontId="3" fillId="3" borderId="6" xfId="0" applyFont="1" applyFill="1" applyBorder="1" applyAlignment="1">
      <alignment horizontal="left" vertical="center" wrapText="1"/>
    </xf>
    <xf numFmtId="164" fontId="4" fillId="3" borderId="6" xfId="0" applyNumberFormat="1" applyFont="1" applyFill="1" applyBorder="1" applyAlignment="1">
      <alignment vertical="center" wrapText="1"/>
    </xf>
    <xf numFmtId="0" fontId="3" fillId="3" borderId="6" xfId="0" applyFont="1" applyFill="1" applyBorder="1" applyAlignment="1">
      <alignment wrapText="1"/>
    </xf>
    <xf numFmtId="0" fontId="3" fillId="0" borderId="6" xfId="0" applyFont="1" applyBorder="1" applyAlignment="1">
      <alignment horizontal="center" vertical="center" wrapText="1"/>
    </xf>
    <xf numFmtId="0" fontId="3" fillId="0" borderId="6" xfId="0" applyFont="1" applyBorder="1" applyAlignment="1">
      <alignment horizontal="left" vertical="center" wrapText="1"/>
    </xf>
    <xf numFmtId="164" fontId="3" fillId="2" borderId="6" xfId="0" applyNumberFormat="1" applyFont="1" applyFill="1" applyBorder="1" applyAlignment="1">
      <alignment vertical="center" wrapText="1"/>
    </xf>
    <xf numFmtId="0" fontId="11" fillId="0" borderId="6" xfId="0" applyFont="1" applyBorder="1" applyAlignment="1">
      <alignment horizontal="left" vertical="center" wrapText="1"/>
    </xf>
    <xf numFmtId="0" fontId="9" fillId="0" borderId="6" xfId="0" applyFont="1" applyBorder="1" applyAlignment="1">
      <alignment horizontal="left" vertical="center" wrapText="1"/>
    </xf>
    <xf numFmtId="164" fontId="3" fillId="0" borderId="6" xfId="0" applyNumberFormat="1" applyFont="1" applyBorder="1" applyAlignment="1">
      <alignment vertical="center" wrapText="1"/>
    </xf>
    <xf numFmtId="0" fontId="3" fillId="0" borderId="6" xfId="0" applyFont="1" applyBorder="1" applyAlignment="1">
      <alignment horizontal="center" vertical="center"/>
    </xf>
    <xf numFmtId="0" fontId="3" fillId="0" borderId="6" xfId="0" applyFont="1" applyBorder="1" applyAlignment="1">
      <alignment horizontal="left" vertical="center"/>
    </xf>
    <xf numFmtId="164" fontId="3" fillId="2" borderId="6" xfId="0" applyNumberFormat="1" applyFont="1" applyFill="1" applyBorder="1" applyAlignment="1">
      <alignment vertical="center"/>
    </xf>
    <xf numFmtId="164" fontId="3" fillId="3" borderId="6" xfId="0" applyNumberFormat="1" applyFont="1" applyFill="1" applyBorder="1" applyAlignment="1">
      <alignment vertical="center" wrapText="1"/>
    </xf>
    <xf numFmtId="0" fontId="12" fillId="0" borderId="0" xfId="0" applyFont="1"/>
    <xf numFmtId="0" fontId="12" fillId="4" borderId="0" xfId="0" applyFont="1" applyFill="1"/>
    <xf numFmtId="0" fontId="9" fillId="2" borderId="6" xfId="0" applyFont="1" applyFill="1" applyBorder="1" applyAlignment="1">
      <alignment horizontal="left" vertical="center" wrapText="1"/>
    </xf>
    <xf numFmtId="0" fontId="12" fillId="0" borderId="0" xfId="0" applyFont="1" applyAlignment="1">
      <alignment wrapText="1"/>
    </xf>
    <xf numFmtId="0" fontId="3" fillId="0" borderId="0" xfId="0" applyFont="1" applyAlignment="1">
      <alignment wrapText="1"/>
    </xf>
    <xf numFmtId="165" fontId="3" fillId="4" borderId="0" xfId="0" applyNumberFormat="1" applyFont="1" applyFill="1"/>
    <xf numFmtId="164" fontId="9" fillId="2" borderId="6" xfId="0" applyNumberFormat="1" applyFont="1" applyFill="1" applyBorder="1" applyAlignment="1">
      <alignment vertical="center" wrapText="1"/>
    </xf>
    <xf numFmtId="0" fontId="3" fillId="0" borderId="7" xfId="0" applyFont="1" applyBorder="1"/>
    <xf numFmtId="164" fontId="13" fillId="2" borderId="0" xfId="0" applyNumberFormat="1" applyFont="1" applyFill="1"/>
    <xf numFmtId="0" fontId="8" fillId="3" borderId="6" xfId="0" applyFont="1" applyFill="1" applyBorder="1" applyAlignment="1">
      <alignment horizontal="left" vertical="center" wrapText="1"/>
    </xf>
    <xf numFmtId="164" fontId="9" fillId="0" borderId="6" xfId="0" applyNumberFormat="1" applyFont="1" applyBorder="1" applyAlignment="1">
      <alignment vertical="center" wrapText="1"/>
    </xf>
    <xf numFmtId="164" fontId="3" fillId="0" borderId="0" xfId="0" applyNumberFormat="1" applyFont="1"/>
    <xf numFmtId="0" fontId="3" fillId="3" borderId="6" xfId="0" applyFont="1" applyFill="1" applyBorder="1" applyAlignment="1">
      <alignment vertical="center" wrapText="1"/>
    </xf>
    <xf numFmtId="0" fontId="3" fillId="3" borderId="6" xfId="0" applyFont="1" applyFill="1" applyBorder="1" applyAlignment="1">
      <alignment vertical="center"/>
    </xf>
    <xf numFmtId="0" fontId="3" fillId="0" borderId="6" xfId="0" applyFont="1" applyBorder="1" applyAlignment="1">
      <alignment wrapText="1"/>
    </xf>
    <xf numFmtId="164" fontId="4" fillId="2" borderId="6" xfId="0" applyNumberFormat="1" applyFont="1" applyFill="1" applyBorder="1" applyAlignment="1">
      <alignment wrapText="1"/>
    </xf>
    <xf numFmtId="0" fontId="3" fillId="3" borderId="7" xfId="0" applyFont="1" applyFill="1" applyBorder="1"/>
    <xf numFmtId="0" fontId="3" fillId="3" borderId="7" xfId="0" applyFont="1" applyFill="1" applyBorder="1" applyAlignment="1">
      <alignment wrapText="1"/>
    </xf>
    <xf numFmtId="0" fontId="0" fillId="0" borderId="0" xfId="0" applyAlignment="1">
      <alignment wrapText="1"/>
    </xf>
    <xf numFmtId="0" fontId="15" fillId="0" borderId="0" xfId="0" applyFont="1" applyAlignment="1">
      <alignment wrapText="1"/>
    </xf>
    <xf numFmtId="0" fontId="0" fillId="8" borderId="0" xfId="0" applyFill="1" applyAlignment="1">
      <alignment wrapText="1"/>
    </xf>
    <xf numFmtId="0" fontId="16" fillId="0" borderId="0" xfId="0" applyFont="1"/>
    <xf numFmtId="0" fontId="0" fillId="8" borderId="0" xfId="0" applyFill="1"/>
    <xf numFmtId="38" fontId="21" fillId="2" borderId="15" xfId="0" applyNumberFormat="1" applyFont="1" applyFill="1" applyBorder="1" applyAlignment="1" applyProtection="1">
      <alignment vertical="center" wrapText="1"/>
      <protection locked="0"/>
    </xf>
    <xf numFmtId="38" fontId="21" fillId="2" borderId="13" xfId="0" applyNumberFormat="1" applyFont="1" applyFill="1" applyBorder="1" applyAlignment="1" applyProtection="1">
      <alignment vertical="center" wrapText="1"/>
      <protection locked="0"/>
    </xf>
    <xf numFmtId="38" fontId="21" fillId="0" borderId="13" xfId="0" applyNumberFormat="1" applyFont="1" applyBorder="1" applyAlignment="1" applyProtection="1">
      <alignment vertical="center" wrapText="1"/>
      <protection locked="0"/>
    </xf>
    <xf numFmtId="0" fontId="3" fillId="8" borderId="7" xfId="0" applyFont="1" applyFill="1" applyBorder="1" applyAlignment="1">
      <alignment wrapText="1"/>
    </xf>
    <xf numFmtId="164" fontId="4" fillId="8" borderId="7" xfId="0" applyNumberFormat="1" applyFont="1" applyFill="1" applyBorder="1" applyAlignment="1">
      <alignment wrapText="1"/>
    </xf>
    <xf numFmtId="164" fontId="4" fillId="8" borderId="5" xfId="0" applyNumberFormat="1" applyFont="1" applyFill="1" applyBorder="1" applyAlignment="1">
      <alignment wrapText="1"/>
    </xf>
    <xf numFmtId="164" fontId="4" fillId="8" borderId="6" xfId="0" applyNumberFormat="1" applyFont="1" applyFill="1" applyBorder="1" applyAlignment="1">
      <alignment wrapText="1"/>
    </xf>
    <xf numFmtId="0" fontId="19" fillId="0" borderId="0" xfId="0" applyFont="1"/>
    <xf numFmtId="0" fontId="3" fillId="8" borderId="5" xfId="0" applyFont="1" applyFill="1" applyBorder="1" applyAlignment="1">
      <alignment wrapText="1"/>
    </xf>
    <xf numFmtId="0" fontId="3" fillId="8" borderId="6" xfId="0" applyFont="1" applyFill="1" applyBorder="1" applyAlignment="1">
      <alignment wrapText="1"/>
    </xf>
    <xf numFmtId="0" fontId="21" fillId="7" borderId="7" xfId="0" applyFont="1" applyFill="1" applyBorder="1" applyAlignment="1">
      <alignment horizontal="right"/>
    </xf>
    <xf numFmtId="0" fontId="20" fillId="7" borderId="22" xfId="0" applyFont="1" applyFill="1" applyBorder="1"/>
    <xf numFmtId="0" fontId="20" fillId="7" borderId="16" xfId="0" applyFont="1" applyFill="1" applyBorder="1"/>
    <xf numFmtId="0" fontId="25" fillId="7" borderId="8" xfId="0" applyFont="1" applyFill="1" applyBorder="1" applyAlignment="1">
      <alignment horizontal="center"/>
    </xf>
    <xf numFmtId="0" fontId="21" fillId="7" borderId="8" xfId="0" applyFont="1" applyFill="1" applyBorder="1" applyAlignment="1">
      <alignment horizontal="center"/>
    </xf>
    <xf numFmtId="40" fontId="25" fillId="7" borderId="12" xfId="0" applyNumberFormat="1" applyFont="1" applyFill="1" applyBorder="1" applyAlignment="1">
      <alignment horizontal="right"/>
    </xf>
    <xf numFmtId="0" fontId="21" fillId="7" borderId="21" xfId="0" applyFont="1" applyFill="1" applyBorder="1"/>
    <xf numFmtId="0" fontId="21" fillId="7" borderId="22" xfId="0" applyFont="1" applyFill="1" applyBorder="1"/>
    <xf numFmtId="0" fontId="25" fillId="7" borderId="22" xfId="0" applyFont="1" applyFill="1" applyBorder="1" applyAlignment="1">
      <alignment horizontal="center"/>
    </xf>
    <xf numFmtId="0" fontId="21" fillId="7" borderId="11" xfId="0" applyFont="1" applyFill="1" applyBorder="1" applyAlignment="1">
      <alignment horizontal="right"/>
    </xf>
    <xf numFmtId="0" fontId="25" fillId="7" borderId="7" xfId="0" applyFont="1" applyFill="1" applyBorder="1" applyAlignment="1">
      <alignment horizontal="right"/>
    </xf>
    <xf numFmtId="38" fontId="21" fillId="2" borderId="14" xfId="0" applyNumberFormat="1" applyFont="1" applyFill="1" applyBorder="1" applyAlignment="1" applyProtection="1">
      <alignment vertical="center" wrapText="1"/>
      <protection locked="0"/>
    </xf>
    <xf numFmtId="0" fontId="3" fillId="8" borderId="4" xfId="0" applyFont="1" applyFill="1" applyBorder="1" applyAlignment="1">
      <alignment wrapText="1"/>
    </xf>
    <xf numFmtId="0" fontId="3" fillId="8" borderId="3" xfId="0" applyFont="1" applyFill="1" applyBorder="1" applyAlignment="1">
      <alignment wrapText="1"/>
    </xf>
    <xf numFmtId="0" fontId="3" fillId="0" borderId="3" xfId="0" applyFont="1" applyBorder="1" applyAlignment="1">
      <alignment wrapText="1"/>
    </xf>
    <xf numFmtId="0" fontId="0" fillId="0" borderId="7" xfId="0" applyBorder="1" applyAlignment="1">
      <alignment wrapText="1"/>
    </xf>
    <xf numFmtId="0" fontId="0" fillId="8" borderId="7" xfId="0" applyFill="1" applyBorder="1" applyAlignment="1">
      <alignment wrapText="1"/>
    </xf>
    <xf numFmtId="0" fontId="15" fillId="8" borderId="7" xfId="0" applyFont="1" applyFill="1" applyBorder="1" applyAlignment="1">
      <alignment wrapText="1"/>
    </xf>
    <xf numFmtId="0" fontId="16" fillId="8" borderId="0" xfId="0" applyFont="1" applyFill="1"/>
    <xf numFmtId="40" fontId="17" fillId="8" borderId="0" xfId="0" applyNumberFormat="1" applyFont="1" applyFill="1"/>
    <xf numFmtId="40" fontId="2" fillId="8" borderId="0" xfId="0" applyNumberFormat="1" applyFont="1" applyFill="1"/>
    <xf numFmtId="0" fontId="20" fillId="7" borderId="23" xfId="0" applyFont="1" applyFill="1" applyBorder="1"/>
    <xf numFmtId="0" fontId="20" fillId="7" borderId="24" xfId="0" applyFont="1" applyFill="1" applyBorder="1"/>
    <xf numFmtId="0" fontId="18" fillId="7" borderId="10" xfId="0" applyFont="1" applyFill="1" applyBorder="1" applyAlignment="1">
      <alignment horizontal="right"/>
    </xf>
    <xf numFmtId="0" fontId="19" fillId="5" borderId="25" xfId="0" applyFont="1" applyFill="1" applyBorder="1" applyAlignment="1">
      <alignment horizontal="left" vertical="center" wrapText="1"/>
    </xf>
    <xf numFmtId="0" fontId="24" fillId="0" borderId="27" xfId="0" applyFont="1" applyBorder="1" applyAlignment="1" applyProtection="1">
      <alignment horizontal="left" vertical="center" wrapText="1"/>
      <protection locked="0"/>
    </xf>
    <xf numFmtId="0" fontId="23" fillId="0" borderId="27" xfId="0" applyFont="1" applyBorder="1" applyAlignment="1" applyProtection="1">
      <alignment horizontal="left" vertical="center" wrapText="1"/>
      <protection locked="0"/>
    </xf>
    <xf numFmtId="0" fontId="21" fillId="0" borderId="27" xfId="0" applyFont="1" applyBorder="1" applyAlignment="1" applyProtection="1">
      <alignment horizontal="left" vertical="center" wrapText="1"/>
      <protection locked="0"/>
    </xf>
    <xf numFmtId="0" fontId="21" fillId="5" borderId="27" xfId="0" applyFont="1" applyFill="1" applyBorder="1" applyAlignment="1">
      <alignment horizontal="left" vertical="center" wrapText="1"/>
    </xf>
    <xf numFmtId="0" fontId="23" fillId="2" borderId="27" xfId="0" applyFont="1" applyFill="1" applyBorder="1" applyAlignment="1" applyProtection="1">
      <alignment horizontal="left" vertical="center" wrapText="1"/>
      <protection locked="0"/>
    </xf>
    <xf numFmtId="0" fontId="23" fillId="7" borderId="27" xfId="0" applyFont="1" applyFill="1" applyBorder="1" applyAlignment="1">
      <alignment horizontal="left" vertical="center" wrapText="1"/>
    </xf>
    <xf numFmtId="0" fontId="21" fillId="7" borderId="27" xfId="0" applyFont="1" applyFill="1" applyBorder="1" applyAlignment="1">
      <alignment horizontal="left" vertical="center" wrapText="1"/>
    </xf>
    <xf numFmtId="0" fontId="21" fillId="8" borderId="27" xfId="0" applyFont="1" applyFill="1" applyBorder="1" applyAlignment="1" applyProtection="1">
      <alignment horizontal="left" vertical="center" wrapText="1"/>
      <protection locked="0"/>
    </xf>
    <xf numFmtId="0" fontId="21" fillId="10" borderId="27" xfId="0" applyFont="1" applyFill="1" applyBorder="1" applyAlignment="1" applyProtection="1">
      <alignment horizontal="left" vertical="center" wrapText="1"/>
      <protection locked="0"/>
    </xf>
    <xf numFmtId="0" fontId="21" fillId="5" borderId="30" xfId="0" applyFont="1" applyFill="1" applyBorder="1" applyAlignment="1">
      <alignment horizontal="left" vertical="center" wrapText="1"/>
    </xf>
    <xf numFmtId="0" fontId="21" fillId="10" borderId="31" xfId="0" applyFont="1" applyFill="1" applyBorder="1" applyAlignment="1" applyProtection="1">
      <alignment horizontal="left" vertical="center" wrapText="1"/>
      <protection locked="0"/>
    </xf>
    <xf numFmtId="38" fontId="21" fillId="9" borderId="13" xfId="0" applyNumberFormat="1" applyFont="1" applyFill="1" applyBorder="1" applyAlignment="1" applyProtection="1">
      <alignment vertical="center" wrapText="1"/>
      <protection locked="0"/>
    </xf>
    <xf numFmtId="38" fontId="23" fillId="2" borderId="32" xfId="0" applyNumberFormat="1" applyFont="1" applyFill="1" applyBorder="1" applyAlignment="1" applyProtection="1">
      <alignment vertical="center" wrapText="1"/>
      <protection locked="0"/>
    </xf>
    <xf numFmtId="0" fontId="21" fillId="0" borderId="0" xfId="0" applyFont="1" applyAlignment="1">
      <alignment vertical="top" wrapText="1"/>
    </xf>
    <xf numFmtId="49" fontId="9" fillId="0" borderId="3" xfId="0" applyNumberFormat="1" applyFont="1" applyBorder="1" applyAlignment="1">
      <alignment horizontal="left" wrapText="1"/>
    </xf>
    <xf numFmtId="0" fontId="1" fillId="0" borderId="2" xfId="0" applyFont="1" applyBorder="1"/>
    <xf numFmtId="0" fontId="5" fillId="0" borderId="3" xfId="0" applyFont="1" applyBorder="1" applyAlignment="1">
      <alignment horizontal="center"/>
    </xf>
    <xf numFmtId="0" fontId="1" fillId="0" borderId="1" xfId="0" applyFont="1" applyBorder="1"/>
    <xf numFmtId="0" fontId="6" fillId="0" borderId="3" xfId="0" applyFont="1" applyBorder="1" applyAlignment="1">
      <alignment horizontal="center"/>
    </xf>
    <xf numFmtId="0" fontId="7" fillId="0" borderId="3" xfId="0" applyFont="1" applyBorder="1" applyAlignment="1">
      <alignment horizontal="center"/>
    </xf>
    <xf numFmtId="49" fontId="9" fillId="0" borderId="3" xfId="0" applyNumberFormat="1" applyFont="1" applyBorder="1" applyAlignment="1">
      <alignment horizontal="left"/>
    </xf>
    <xf numFmtId="0" fontId="19" fillId="5" borderId="30" xfId="0" applyFont="1" applyFill="1" applyBorder="1" applyAlignment="1">
      <alignment horizontal="left" vertical="center" wrapText="1"/>
    </xf>
    <xf numFmtId="0" fontId="19" fillId="5" borderId="9" xfId="0" applyFont="1" applyFill="1" applyBorder="1" applyAlignment="1">
      <alignment horizontal="left" vertical="center" wrapText="1"/>
    </xf>
    <xf numFmtId="0" fontId="18" fillId="5" borderId="12" xfId="0" applyFont="1" applyFill="1" applyBorder="1" applyAlignment="1">
      <alignment horizontal="left" vertical="center" wrapText="1"/>
    </xf>
    <xf numFmtId="0" fontId="21" fillId="7" borderId="26" xfId="0" applyFont="1" applyFill="1" applyBorder="1" applyAlignment="1">
      <alignment horizontal="left" vertical="center" wrapText="1"/>
    </xf>
    <xf numFmtId="0" fontId="21" fillId="7" borderId="28" xfId="0" applyFont="1" applyFill="1" applyBorder="1" applyAlignment="1">
      <alignment horizontal="left" vertical="center" wrapText="1"/>
    </xf>
    <xf numFmtId="0" fontId="21" fillId="7" borderId="29" xfId="0" applyFont="1" applyFill="1" applyBorder="1" applyAlignment="1">
      <alignment horizontal="left" vertical="center" wrapText="1"/>
    </xf>
    <xf numFmtId="0" fontId="25" fillId="7" borderId="34" xfId="0" applyFont="1" applyFill="1" applyBorder="1" applyAlignment="1">
      <alignment horizontal="left" vertical="center" wrapText="1"/>
    </xf>
    <xf numFmtId="0" fontId="25" fillId="7" borderId="28" xfId="0" applyFont="1" applyFill="1" applyBorder="1" applyAlignment="1">
      <alignment horizontal="left" vertical="center" wrapText="1"/>
    </xf>
    <xf numFmtId="0" fontId="25" fillId="7" borderId="35" xfId="0" applyFont="1" applyFill="1" applyBorder="1" applyAlignment="1">
      <alignment horizontal="left" vertical="center" wrapText="1"/>
    </xf>
    <xf numFmtId="0" fontId="19" fillId="5" borderId="36" xfId="0" applyFont="1" applyFill="1" applyBorder="1" applyAlignment="1">
      <alignment horizontal="right" vertical="center" wrapText="1"/>
    </xf>
    <xf numFmtId="0" fontId="18" fillId="5" borderId="37" xfId="0" applyFont="1" applyFill="1" applyBorder="1" applyAlignment="1">
      <alignment horizontal="right" vertical="center" wrapText="1"/>
    </xf>
    <xf numFmtId="40" fontId="19" fillId="3" borderId="38" xfId="0" applyNumberFormat="1" applyFont="1" applyFill="1" applyBorder="1" applyAlignment="1">
      <alignment vertical="center" wrapText="1"/>
    </xf>
    <xf numFmtId="40" fontId="19" fillId="3" borderId="15" xfId="0" applyNumberFormat="1" applyFont="1" applyFill="1" applyBorder="1" applyAlignment="1">
      <alignment vertical="center" wrapText="1"/>
    </xf>
    <xf numFmtId="38" fontId="23" fillId="2" borderId="13" xfId="0" applyNumberFormat="1" applyFont="1" applyFill="1" applyBorder="1" applyAlignment="1" applyProtection="1">
      <alignment vertical="center" wrapText="1"/>
      <protection locked="0"/>
    </xf>
    <xf numFmtId="38" fontId="19" fillId="10" borderId="13" xfId="0" applyNumberFormat="1" applyFont="1" applyFill="1" applyBorder="1" applyAlignment="1" applyProtection="1">
      <alignment vertical="center" wrapText="1"/>
      <protection locked="0"/>
    </xf>
    <xf numFmtId="38" fontId="23" fillId="0" borderId="13" xfId="0" applyNumberFormat="1" applyFont="1" applyBorder="1" applyAlignment="1" applyProtection="1">
      <alignment vertical="center" wrapText="1"/>
      <protection locked="0"/>
    </xf>
    <xf numFmtId="38" fontId="21" fillId="9" borderId="15" xfId="0" applyNumberFormat="1" applyFont="1" applyFill="1" applyBorder="1" applyAlignment="1" applyProtection="1">
      <alignment vertical="center" wrapText="1"/>
      <protection locked="0"/>
    </xf>
    <xf numFmtId="8" fontId="19" fillId="11" borderId="13" xfId="0" applyNumberFormat="1" applyFont="1" applyFill="1" applyBorder="1" applyAlignment="1">
      <alignment vertical="center" wrapText="1"/>
    </xf>
    <xf numFmtId="10" fontId="21" fillId="2" borderId="13" xfId="0" applyNumberFormat="1" applyFont="1" applyFill="1" applyBorder="1" applyAlignment="1" applyProtection="1">
      <alignment vertical="center" wrapText="1"/>
      <protection locked="0"/>
    </xf>
    <xf numFmtId="8" fontId="21" fillId="11" borderId="13" xfId="0" applyNumberFormat="1" applyFont="1" applyFill="1" applyBorder="1" applyAlignment="1">
      <alignment vertical="center" wrapText="1"/>
    </xf>
    <xf numFmtId="8" fontId="19" fillId="11" borderId="39" xfId="0" applyNumberFormat="1" applyFont="1" applyFill="1" applyBorder="1" applyAlignment="1">
      <alignment vertical="center" wrapText="1"/>
    </xf>
    <xf numFmtId="0" fontId="25" fillId="12" borderId="17" xfId="0" applyFont="1" applyFill="1" applyBorder="1" applyAlignment="1">
      <alignment horizontal="left" vertical="top" wrapText="1"/>
    </xf>
    <xf numFmtId="0" fontId="25" fillId="12" borderId="33" xfId="0" applyFont="1" applyFill="1" applyBorder="1" applyAlignment="1">
      <alignment horizontal="left" vertical="top" wrapText="1"/>
    </xf>
    <xf numFmtId="0" fontId="25" fillId="12" borderId="20" xfId="0" applyFont="1" applyFill="1" applyBorder="1" applyAlignment="1">
      <alignment horizontal="left" vertical="top" wrapText="1"/>
    </xf>
    <xf numFmtId="0" fontId="19" fillId="12" borderId="18" xfId="0" applyFont="1" applyFill="1" applyBorder="1" applyAlignment="1">
      <alignment wrapText="1"/>
    </xf>
    <xf numFmtId="0" fontId="19" fillId="12" borderId="19" xfId="0" applyFont="1" applyFill="1" applyBorder="1"/>
    <xf numFmtId="0" fontId="19" fillId="12" borderId="20" xfId="0" applyFont="1" applyFill="1" applyBorder="1"/>
    <xf numFmtId="0" fontId="19" fillId="7" borderId="7" xfId="0" applyFont="1" applyFill="1" applyBorder="1" applyAlignment="1">
      <alignment horizontal="right"/>
    </xf>
    <xf numFmtId="8" fontId="19" fillId="6" borderId="40" xfId="0" applyNumberFormat="1" applyFont="1" applyFill="1" applyBorder="1" applyAlignment="1">
      <alignment horizontal="right"/>
    </xf>
    <xf numFmtId="10" fontId="21" fillId="6" borderId="41" xfId="0" applyNumberFormat="1" applyFont="1" applyFill="1" applyBorder="1" applyAlignment="1">
      <alignment horizontal="right"/>
    </xf>
    <xf numFmtId="8" fontId="21" fillId="6" borderId="41" xfId="0" applyNumberFormat="1" applyFont="1" applyFill="1" applyBorder="1" applyAlignment="1">
      <alignment horizontal="right"/>
    </xf>
    <xf numFmtId="8" fontId="19" fillId="6" borderId="41" xfId="0" applyNumberFormat="1" applyFont="1" applyFill="1" applyBorder="1" applyAlignment="1">
      <alignment horizontal="right"/>
    </xf>
    <xf numFmtId="40" fontId="21" fillId="6" borderId="41" xfId="0" applyNumberFormat="1" applyFont="1" applyFill="1" applyBorder="1" applyAlignment="1">
      <alignment horizontal="right"/>
    </xf>
    <xf numFmtId="0" fontId="25" fillId="7" borderId="42" xfId="0" applyFont="1" applyFill="1" applyBorder="1" applyAlignment="1">
      <alignment horizontal="right"/>
    </xf>
    <xf numFmtId="40" fontId="21" fillId="6" borderId="40" xfId="0" applyNumberFormat="1" applyFont="1" applyFill="1" applyBorder="1" applyAlignment="1">
      <alignment horizontal="right"/>
    </xf>
  </cellXfs>
  <cellStyles count="1">
    <cellStyle name="Normal" xfId="0" builtinId="0"/>
  </cellStyles>
  <dxfs count="1">
    <dxf>
      <font>
        <color rgb="FF9C0006"/>
      </font>
      <fill>
        <patternFill patternType="solid">
          <fgColor rgb="FFFFC7CE"/>
          <bgColor rgb="FFFFC7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03968-EBA7-415E-886D-2726FE08FE93}">
  <dimension ref="A1:A12"/>
  <sheetViews>
    <sheetView tabSelected="1" workbookViewId="0"/>
  </sheetViews>
  <sheetFormatPr defaultRowHeight="15" x14ac:dyDescent="0.25"/>
  <cols>
    <col min="1" max="1" width="92.81640625" customWidth="1"/>
  </cols>
  <sheetData>
    <row r="1" spans="1:1" ht="27" customHeight="1" x14ac:dyDescent="0.3">
      <c r="A1" s="57" t="s">
        <v>143</v>
      </c>
    </row>
    <row r="2" spans="1:1" ht="46.2" customHeight="1" x14ac:dyDescent="0.25">
      <c r="A2" s="98" t="s">
        <v>152</v>
      </c>
    </row>
    <row r="3" spans="1:1" ht="29.4" customHeight="1" x14ac:dyDescent="0.25">
      <c r="A3" s="98" t="s">
        <v>144</v>
      </c>
    </row>
    <row r="4" spans="1:1" ht="27.6" customHeight="1" x14ac:dyDescent="0.25">
      <c r="A4" s="98" t="s">
        <v>145</v>
      </c>
    </row>
    <row r="5" spans="1:1" ht="31.2" customHeight="1" x14ac:dyDescent="0.25">
      <c r="A5" s="98" t="s">
        <v>149</v>
      </c>
    </row>
    <row r="6" spans="1:1" ht="33.6" customHeight="1" x14ac:dyDescent="0.25">
      <c r="A6" s="98" t="s">
        <v>146</v>
      </c>
    </row>
    <row r="7" spans="1:1" ht="50.4" customHeight="1" x14ac:dyDescent="0.25">
      <c r="A7" s="98" t="s">
        <v>154</v>
      </c>
    </row>
    <row r="8" spans="1:1" ht="48.6" customHeight="1" x14ac:dyDescent="0.25">
      <c r="A8" s="98" t="s">
        <v>153</v>
      </c>
    </row>
    <row r="9" spans="1:1" ht="49.8" customHeight="1" x14ac:dyDescent="0.25">
      <c r="A9" s="98" t="s">
        <v>147</v>
      </c>
    </row>
    <row r="10" spans="1:1" ht="29.4" customHeight="1" x14ac:dyDescent="0.25">
      <c r="A10" s="98" t="s">
        <v>150</v>
      </c>
    </row>
    <row r="11" spans="1:1" ht="33" customHeight="1" x14ac:dyDescent="0.25">
      <c r="A11" s="98" t="s">
        <v>148</v>
      </c>
    </row>
    <row r="12" spans="1:1" ht="34.200000000000003" customHeight="1" x14ac:dyDescent="0.25">
      <c r="A12" s="98" t="s">
        <v>155</v>
      </c>
    </row>
  </sheetData>
  <sheetProtection algorithmName="SHA-512" hashValue="1Dqf1gBgP27rQPZmGX1UGobb6zvlLag0audUhN5QGVwfGjucesRwkmyCZ0JcI+asZPXbEDD1o1H7F+vFPqAKWg==" saltValue="DhKN/NgRDRGIJH7o5hGdXw==" spinCount="100000" sheet="1" objects="1" scenarios="1"/>
  <pageMargins left="0.7" right="0.7"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66"/>
  <sheetViews>
    <sheetView zoomScaleNormal="100" workbookViewId="0"/>
  </sheetViews>
  <sheetFormatPr defaultColWidth="11.26953125" defaultRowHeight="15" customHeight="1" x14ac:dyDescent="0.25"/>
  <cols>
    <col min="1" max="1" width="15.453125" customWidth="1"/>
    <col min="2" max="2" width="33.453125" customWidth="1"/>
    <col min="3" max="3" width="14.7265625" customWidth="1"/>
    <col min="4" max="5" width="11" style="49" customWidth="1"/>
    <col min="6" max="6" width="12.26953125" style="49" customWidth="1"/>
    <col min="7" max="12" width="11" style="49" customWidth="1"/>
    <col min="13" max="22" width="11" customWidth="1"/>
  </cols>
  <sheetData>
    <row r="1" spans="1:12" ht="34.799999999999997" customHeight="1" thickBot="1" x14ac:dyDescent="0.35">
      <c r="A1" s="130" t="s">
        <v>151</v>
      </c>
      <c r="B1" s="131" t="s">
        <v>173</v>
      </c>
      <c r="C1" s="132" t="s">
        <v>139</v>
      </c>
    </row>
    <row r="2" spans="1:12" s="48" customFormat="1" ht="22.8" customHeight="1" x14ac:dyDescent="0.3">
      <c r="A2" s="63">
        <v>310</v>
      </c>
      <c r="B2" s="139" t="s">
        <v>4</v>
      </c>
      <c r="C2" s="140">
        <f>'Budget Narrative'!B2</f>
        <v>0</v>
      </c>
      <c r="D2" s="78"/>
      <c r="E2" s="79"/>
      <c r="F2" s="78"/>
      <c r="G2" s="78"/>
      <c r="H2" s="78"/>
      <c r="I2" s="78"/>
      <c r="J2" s="78"/>
      <c r="K2" s="78"/>
      <c r="L2" s="78"/>
    </row>
    <row r="3" spans="1:12" s="48" customFormat="1" ht="22.8" customHeight="1" x14ac:dyDescent="0.3">
      <c r="A3" s="63">
        <v>320</v>
      </c>
      <c r="B3" s="139" t="s">
        <v>6</v>
      </c>
      <c r="C3" s="138">
        <f>'Budget Narrative'!B10</f>
        <v>0</v>
      </c>
      <c r="D3" s="78"/>
      <c r="E3" s="78"/>
      <c r="F3" s="79"/>
      <c r="G3" s="78"/>
      <c r="H3" s="78"/>
      <c r="I3" s="78"/>
      <c r="J3" s="78"/>
      <c r="K3" s="78"/>
      <c r="L3" s="78"/>
    </row>
    <row r="4" spans="1:12" s="48" customFormat="1" ht="22.8" customHeight="1" x14ac:dyDescent="0.3">
      <c r="A4" s="63">
        <v>360</v>
      </c>
      <c r="B4" s="139" t="s">
        <v>7</v>
      </c>
      <c r="C4" s="138">
        <f>'Budget Narrative'!B18</f>
        <v>0</v>
      </c>
      <c r="D4" s="78"/>
      <c r="E4" s="78"/>
      <c r="F4" s="78"/>
      <c r="G4" s="78"/>
      <c r="H4" s="78"/>
      <c r="I4" s="78"/>
      <c r="J4" s="78"/>
      <c r="K4" s="78"/>
      <c r="L4" s="78"/>
    </row>
    <row r="5" spans="1:12" s="48" customFormat="1" ht="22.8" customHeight="1" x14ac:dyDescent="0.3">
      <c r="A5" s="63">
        <v>410</v>
      </c>
      <c r="B5" s="139" t="s">
        <v>8</v>
      </c>
      <c r="C5" s="138">
        <f>'Budget Narrative'!B23</f>
        <v>0</v>
      </c>
      <c r="D5" s="78"/>
      <c r="E5" s="78"/>
      <c r="F5" s="78"/>
      <c r="G5" s="78"/>
      <c r="H5" s="78"/>
      <c r="I5" s="78"/>
      <c r="J5" s="78"/>
      <c r="K5" s="78"/>
      <c r="L5" s="78"/>
    </row>
    <row r="6" spans="1:12" s="48" customFormat="1" ht="22.8" customHeight="1" x14ac:dyDescent="0.3">
      <c r="A6" s="63">
        <v>420</v>
      </c>
      <c r="B6" s="139" t="s">
        <v>9</v>
      </c>
      <c r="C6" s="138">
        <f>'Budget Narrative'!B29</f>
        <v>0</v>
      </c>
      <c r="D6" s="78"/>
      <c r="E6" s="78"/>
      <c r="F6" s="78"/>
      <c r="G6" s="78"/>
      <c r="H6" s="78"/>
      <c r="I6" s="78"/>
      <c r="J6" s="78"/>
      <c r="K6" s="78"/>
      <c r="L6" s="78"/>
    </row>
    <row r="7" spans="1:12" s="48" customFormat="1" ht="22.8" customHeight="1" x14ac:dyDescent="0.3">
      <c r="A7" s="63">
        <v>425</v>
      </c>
      <c r="B7" s="139" t="s">
        <v>10</v>
      </c>
      <c r="C7" s="138">
        <f>'Budget Narrative'!B34</f>
        <v>0</v>
      </c>
      <c r="D7" s="78"/>
      <c r="E7" s="78"/>
      <c r="F7" s="78"/>
      <c r="G7" s="78"/>
      <c r="H7" s="78"/>
      <c r="I7" s="78"/>
      <c r="J7" s="78"/>
      <c r="K7" s="78"/>
      <c r="L7" s="78"/>
    </row>
    <row r="8" spans="1:12" s="48" customFormat="1" ht="22.8" customHeight="1" x14ac:dyDescent="0.3">
      <c r="A8" s="63">
        <v>430</v>
      </c>
      <c r="B8" s="139" t="s">
        <v>11</v>
      </c>
      <c r="C8" s="138">
        <f>'Budget Narrative'!B39</f>
        <v>0</v>
      </c>
      <c r="D8" s="78"/>
      <c r="E8" s="78"/>
      <c r="F8" s="78"/>
      <c r="G8" s="78"/>
      <c r="H8" s="78"/>
      <c r="I8" s="78"/>
      <c r="J8" s="78"/>
      <c r="K8" s="78"/>
      <c r="L8" s="78"/>
    </row>
    <row r="9" spans="1:12" s="48" customFormat="1" ht="22.8" customHeight="1" x14ac:dyDescent="0.3">
      <c r="A9" s="63">
        <v>440</v>
      </c>
      <c r="B9" s="139" t="s">
        <v>12</v>
      </c>
      <c r="C9" s="138">
        <f>'Budget Narrative'!B43</f>
        <v>0</v>
      </c>
      <c r="D9" s="78"/>
      <c r="E9" s="78"/>
      <c r="F9" s="78"/>
      <c r="G9" s="78"/>
      <c r="H9" s="78"/>
      <c r="I9" s="78"/>
      <c r="J9" s="78"/>
      <c r="K9" s="78"/>
      <c r="L9" s="78"/>
    </row>
    <row r="10" spans="1:12" s="48" customFormat="1" ht="22.8" customHeight="1" x14ac:dyDescent="0.3">
      <c r="A10" s="63">
        <v>450</v>
      </c>
      <c r="B10" s="139" t="s">
        <v>13</v>
      </c>
      <c r="C10" s="138">
        <f>'Budget Narrative'!B48</f>
        <v>0</v>
      </c>
      <c r="D10" s="78"/>
      <c r="E10" s="78"/>
      <c r="F10" s="78"/>
      <c r="G10" s="78"/>
      <c r="H10" s="78"/>
      <c r="I10" s="78"/>
      <c r="J10" s="78"/>
      <c r="K10" s="78"/>
      <c r="L10" s="78"/>
    </row>
    <row r="11" spans="1:12" s="48" customFormat="1" ht="22.8" customHeight="1" x14ac:dyDescent="0.3">
      <c r="A11" s="63">
        <v>490</v>
      </c>
      <c r="B11" s="139" t="s">
        <v>16</v>
      </c>
      <c r="C11" s="138">
        <f>'Budget Narrative'!B57</f>
        <v>0</v>
      </c>
      <c r="D11" s="78"/>
      <c r="E11" s="78"/>
      <c r="F11" s="78"/>
      <c r="G11" s="78"/>
      <c r="H11" s="78"/>
      <c r="I11" s="78"/>
      <c r="J11" s="78"/>
      <c r="K11" s="78"/>
      <c r="L11" s="78"/>
    </row>
    <row r="12" spans="1:12" s="48" customFormat="1" ht="22.8" customHeight="1" thickBot="1" x14ac:dyDescent="0.35">
      <c r="A12" s="64"/>
      <c r="B12" s="69"/>
      <c r="C12" s="65"/>
      <c r="D12" s="78"/>
      <c r="E12" s="78"/>
      <c r="F12" s="78"/>
      <c r="G12" s="78"/>
      <c r="H12" s="78"/>
      <c r="I12" s="78"/>
      <c r="J12" s="78"/>
      <c r="K12" s="78"/>
      <c r="L12" s="78"/>
    </row>
    <row r="13" spans="1:12" ht="24" customHeight="1" x14ac:dyDescent="0.3">
      <c r="A13" s="66"/>
      <c r="B13" s="133" t="s">
        <v>17</v>
      </c>
      <c r="C13" s="134">
        <f>'Budget Narrative'!B69</f>
        <v>0</v>
      </c>
    </row>
    <row r="14" spans="1:12" ht="24" customHeight="1" x14ac:dyDescent="0.3">
      <c r="A14" s="67"/>
      <c r="B14" s="60" t="s">
        <v>142</v>
      </c>
      <c r="C14" s="135">
        <f>'Budget Narrative'!B70</f>
        <v>0</v>
      </c>
      <c r="E14" s="80"/>
    </row>
    <row r="15" spans="1:12" ht="24" customHeight="1" x14ac:dyDescent="0.3">
      <c r="A15" s="67"/>
      <c r="B15" s="60" t="s">
        <v>18</v>
      </c>
      <c r="C15" s="136">
        <f>'Budget Narrative'!B71</f>
        <v>0</v>
      </c>
    </row>
    <row r="16" spans="1:12" ht="24" customHeight="1" x14ac:dyDescent="0.3">
      <c r="A16" s="67"/>
      <c r="B16" s="133" t="s">
        <v>138</v>
      </c>
      <c r="C16" s="137">
        <f>'Budget Narrative'!B72</f>
        <v>0</v>
      </c>
    </row>
    <row r="17" spans="1:3" ht="24" customHeight="1" x14ac:dyDescent="0.3">
      <c r="A17" s="68">
        <v>480</v>
      </c>
      <c r="B17" s="70" t="s">
        <v>19</v>
      </c>
      <c r="C17" s="138">
        <f>'Budget Narrative'!B60</f>
        <v>0</v>
      </c>
    </row>
    <row r="18" spans="1:3" ht="24" customHeight="1" x14ac:dyDescent="0.3">
      <c r="A18" s="68">
        <v>510</v>
      </c>
      <c r="B18" s="70" t="s">
        <v>141</v>
      </c>
      <c r="C18" s="138">
        <f>'Budget Narrative'!B63</f>
        <v>0</v>
      </c>
    </row>
    <row r="19" spans="1:3" ht="24" customHeight="1" x14ac:dyDescent="0.3">
      <c r="A19" s="68">
        <v>540</v>
      </c>
      <c r="B19" s="70" t="s">
        <v>20</v>
      </c>
      <c r="C19" s="138">
        <f>'Budget Narrative'!B66</f>
        <v>0</v>
      </c>
    </row>
    <row r="20" spans="1:3" ht="25.8" customHeight="1" x14ac:dyDescent="0.35">
      <c r="A20" s="61"/>
      <c r="B20" s="83" t="s">
        <v>172</v>
      </c>
      <c r="C20" s="137">
        <f>'Budget Narrative'!B74</f>
        <v>0</v>
      </c>
    </row>
    <row r="21" spans="1:3" ht="15.75" customHeight="1" thickBot="1" x14ac:dyDescent="0.35">
      <c r="A21" s="62"/>
      <c r="B21" s="81"/>
      <c r="C21" s="82"/>
    </row>
    <row r="22" spans="1:3" s="49" customFormat="1" ht="15.75" customHeight="1" x14ac:dyDescent="0.25"/>
    <row r="23" spans="1:3" s="49" customFormat="1" ht="15.75" customHeight="1" x14ac:dyDescent="0.25"/>
    <row r="24" spans="1:3" s="49" customFormat="1" ht="15.75" customHeight="1" x14ac:dyDescent="0.25"/>
    <row r="25" spans="1:3" s="49" customFormat="1" ht="15.75" customHeight="1" x14ac:dyDescent="0.25"/>
    <row r="26" spans="1:3" s="49" customFormat="1" ht="15.75" customHeight="1" x14ac:dyDescent="0.25"/>
    <row r="27" spans="1:3" s="49" customFormat="1" ht="15.75" customHeight="1" x14ac:dyDescent="0.25"/>
    <row r="28" spans="1:3" s="49" customFormat="1" ht="15.75" customHeight="1" x14ac:dyDescent="0.25"/>
    <row r="29" spans="1:3" s="49" customFormat="1" ht="15.75" customHeight="1" x14ac:dyDescent="0.25"/>
    <row r="30" spans="1:3" s="49" customFormat="1" ht="15.75" customHeight="1" x14ac:dyDescent="0.25"/>
    <row r="31" spans="1:3" s="49" customFormat="1" ht="15.75" customHeight="1" x14ac:dyDescent="0.25"/>
    <row r="32" spans="1:3" s="49" customFormat="1" ht="15.75" customHeight="1" x14ac:dyDescent="0.25"/>
    <row r="33" s="49" customFormat="1" ht="15.75" customHeight="1" x14ac:dyDescent="0.25"/>
    <row r="34" s="49" customFormat="1" ht="15.75" customHeight="1" x14ac:dyDescent="0.25"/>
    <row r="35" s="49" customFormat="1" ht="15.75" customHeight="1" x14ac:dyDescent="0.25"/>
    <row r="36" s="49" customFormat="1" ht="15.75" customHeight="1" x14ac:dyDescent="0.25"/>
    <row r="37" s="49" customFormat="1" ht="15.75" customHeight="1" x14ac:dyDescent="0.25"/>
    <row r="38" s="49" customFormat="1" ht="15.75" customHeight="1" x14ac:dyDescent="0.25"/>
    <row r="39" s="49" customFormat="1" ht="15.75" customHeight="1" x14ac:dyDescent="0.25"/>
    <row r="40" s="49" customFormat="1" ht="15.75" customHeight="1" x14ac:dyDescent="0.25"/>
    <row r="41" s="49" customFormat="1" ht="15.75" customHeight="1" x14ac:dyDescent="0.25"/>
    <row r="42" s="49" customFormat="1" ht="15.75" customHeight="1" x14ac:dyDescent="0.25"/>
    <row r="43" s="49" customFormat="1" ht="15.75" customHeight="1" x14ac:dyDescent="0.25"/>
    <row r="44" s="49" customFormat="1" ht="15.75" customHeight="1" x14ac:dyDescent="0.25"/>
    <row r="45" s="49" customFormat="1" ht="15.75" customHeight="1" x14ac:dyDescent="0.25"/>
    <row r="46" s="49" customFormat="1" ht="15.75" customHeight="1" x14ac:dyDescent="0.25"/>
    <row r="47" s="49" customFormat="1" ht="15.75" customHeight="1" x14ac:dyDescent="0.25"/>
    <row r="48" s="49" customFormat="1" ht="15.75" customHeight="1" x14ac:dyDescent="0.25"/>
    <row r="49" s="49" customFormat="1" ht="15.75" customHeight="1" x14ac:dyDescent="0.25"/>
    <row r="50" s="49" customFormat="1" ht="15.75" customHeight="1" x14ac:dyDescent="0.25"/>
    <row r="51" s="49" customFormat="1" ht="15.75" customHeight="1" x14ac:dyDescent="0.25"/>
    <row r="52" s="49" customFormat="1" ht="15.75" customHeight="1" x14ac:dyDescent="0.25"/>
    <row r="53" s="49" customFormat="1" ht="15.75" customHeight="1" x14ac:dyDescent="0.25"/>
    <row r="54" s="49" customFormat="1" ht="15.75" customHeight="1" x14ac:dyDescent="0.25"/>
    <row r="55" s="49" customFormat="1" ht="15.75" customHeight="1" x14ac:dyDescent="0.25"/>
    <row r="56" s="49" customFormat="1" ht="15.75" customHeight="1" x14ac:dyDescent="0.25"/>
    <row r="57" s="49" customFormat="1" ht="15.75" customHeight="1" x14ac:dyDescent="0.25"/>
    <row r="58" s="49" customFormat="1" ht="15.75" customHeight="1" x14ac:dyDescent="0.25"/>
    <row r="59" s="49" customFormat="1" ht="15.75" customHeight="1" x14ac:dyDescent="0.25"/>
    <row r="60" s="49" customFormat="1" ht="15.75" customHeight="1" x14ac:dyDescent="0.25"/>
    <row r="61" s="49" customFormat="1" ht="15.75" customHeight="1" x14ac:dyDescent="0.25"/>
    <row r="62" s="49" customFormat="1" ht="15.75" customHeight="1" x14ac:dyDescent="0.25"/>
    <row r="63" s="49" customFormat="1" ht="15.75" customHeight="1" x14ac:dyDescent="0.25"/>
    <row r="64" s="49" customFormat="1" ht="15.75" customHeight="1" x14ac:dyDescent="0.25"/>
    <row r="65" s="49" customFormat="1" ht="15.75" customHeight="1" x14ac:dyDescent="0.25"/>
    <row r="66" s="49" customFormat="1" ht="15.75" customHeight="1" x14ac:dyDescent="0.25"/>
    <row r="67" s="49" customFormat="1" ht="15.75" customHeight="1" x14ac:dyDescent="0.25"/>
    <row r="68" s="49" customFormat="1" ht="15.75" customHeight="1" x14ac:dyDescent="0.25"/>
    <row r="69" s="49" customFormat="1" ht="15.75" customHeight="1" x14ac:dyDescent="0.25"/>
    <row r="70" s="49" customFormat="1" ht="15.75" customHeight="1" x14ac:dyDescent="0.25"/>
    <row r="71" s="49" customFormat="1" ht="15.75" customHeight="1" x14ac:dyDescent="0.25"/>
    <row r="72" s="49" customFormat="1" ht="15.75" customHeight="1" x14ac:dyDescent="0.25"/>
    <row r="73" s="49" customFormat="1" ht="15.75" customHeight="1" x14ac:dyDescent="0.25"/>
    <row r="74" s="49" customFormat="1" ht="15.75" customHeight="1" x14ac:dyDescent="0.25"/>
    <row r="75" s="49" customFormat="1" ht="15.75" customHeight="1" x14ac:dyDescent="0.25"/>
    <row r="76" s="49" customFormat="1" ht="15.75" customHeight="1" x14ac:dyDescent="0.25"/>
    <row r="77" s="49" customFormat="1" ht="15.75" customHeight="1" x14ac:dyDescent="0.25"/>
    <row r="78" s="49" customFormat="1" ht="15.75" customHeight="1" x14ac:dyDescent="0.25"/>
    <row r="79" s="49" customFormat="1" ht="15.75" customHeight="1" x14ac:dyDescent="0.25"/>
    <row r="80" s="49" customFormat="1" ht="15.75" customHeight="1" x14ac:dyDescent="0.25"/>
    <row r="81" s="49" customFormat="1" ht="15.75" customHeight="1" x14ac:dyDescent="0.25"/>
    <row r="82" s="49" customFormat="1" ht="15.75" customHeight="1" x14ac:dyDescent="0.25"/>
    <row r="83" s="49" customFormat="1" ht="15.75" customHeight="1" x14ac:dyDescent="0.25"/>
    <row r="84" s="49" customFormat="1" ht="15.75" customHeight="1" x14ac:dyDescent="0.25"/>
    <row r="85" s="49" customFormat="1" ht="15.75" customHeight="1" x14ac:dyDescent="0.25"/>
    <row r="86" s="49" customFormat="1" ht="15.75" customHeight="1" x14ac:dyDescent="0.25"/>
    <row r="87" s="49" customFormat="1" ht="15.75" customHeight="1" x14ac:dyDescent="0.25"/>
    <row r="88" s="49" customFormat="1" ht="15.75" customHeight="1" x14ac:dyDescent="0.25"/>
    <row r="89" s="49" customFormat="1" ht="15.75" customHeight="1" x14ac:dyDescent="0.25"/>
    <row r="90" s="49" customFormat="1" ht="15.75" customHeight="1" x14ac:dyDescent="0.25"/>
    <row r="91" s="49" customFormat="1" ht="15.75" customHeight="1" x14ac:dyDescent="0.25"/>
    <row r="92" s="49" customFormat="1" ht="15.75" customHeight="1" x14ac:dyDescent="0.25"/>
    <row r="93" s="49" customFormat="1" ht="15.75" customHeight="1" x14ac:dyDescent="0.25"/>
    <row r="94" s="49" customFormat="1" ht="15.75" customHeight="1" x14ac:dyDescent="0.25"/>
    <row r="95" s="49" customFormat="1" ht="15.75" customHeight="1" x14ac:dyDescent="0.25"/>
    <row r="96" s="49" customFormat="1" ht="15.75" customHeight="1" x14ac:dyDescent="0.25"/>
    <row r="97" s="49" customFormat="1" ht="15.75" customHeight="1" x14ac:dyDescent="0.25"/>
    <row r="98" s="49" customFormat="1" ht="15.75" customHeight="1" x14ac:dyDescent="0.25"/>
    <row r="99" s="49" customFormat="1" ht="15.75" customHeight="1" x14ac:dyDescent="0.25"/>
    <row r="100" s="49" customFormat="1" ht="15.75" customHeight="1" x14ac:dyDescent="0.25"/>
    <row r="101" s="49" customFormat="1" ht="15.75" customHeight="1" x14ac:dyDescent="0.25"/>
    <row r="102" s="49" customFormat="1" ht="15.75" customHeight="1" x14ac:dyDescent="0.25"/>
    <row r="103" s="49" customFormat="1" ht="15.75" customHeight="1" x14ac:dyDescent="0.25"/>
    <row r="104" s="49" customFormat="1" ht="15.75" customHeight="1" x14ac:dyDescent="0.25"/>
    <row r="105" s="49" customFormat="1" ht="15.75" customHeight="1" x14ac:dyDescent="0.25"/>
    <row r="106" s="49" customFormat="1" ht="15.75" customHeight="1" x14ac:dyDescent="0.25"/>
    <row r="107" s="49" customFormat="1" ht="15.75" customHeight="1" x14ac:dyDescent="0.25"/>
    <row r="108" s="49" customFormat="1" ht="15.75" customHeight="1" x14ac:dyDescent="0.25"/>
    <row r="109" s="49" customFormat="1" ht="15.75" customHeight="1" x14ac:dyDescent="0.25"/>
    <row r="110" s="49" customFormat="1" ht="15.75" customHeight="1" x14ac:dyDescent="0.25"/>
    <row r="111" s="49" customFormat="1" ht="15.75" customHeight="1" x14ac:dyDescent="0.25"/>
    <row r="112" s="49" customFormat="1" ht="15.75" customHeight="1" x14ac:dyDescent="0.25"/>
    <row r="113" s="49" customFormat="1" ht="15.75" customHeight="1" x14ac:dyDescent="0.25"/>
    <row r="114" s="49" customFormat="1" ht="15.75" customHeight="1" x14ac:dyDescent="0.25"/>
    <row r="115" s="49" customFormat="1" ht="15.75" customHeight="1" x14ac:dyDescent="0.25"/>
    <row r="116" s="49" customFormat="1" ht="15.75" customHeight="1" x14ac:dyDescent="0.25"/>
    <row r="117" s="49" customFormat="1" ht="15.75" customHeight="1" x14ac:dyDescent="0.25"/>
    <row r="118" s="49" customFormat="1" ht="15.75" customHeight="1" x14ac:dyDescent="0.25"/>
    <row r="119" s="49" customFormat="1" ht="15.75" customHeight="1" x14ac:dyDescent="0.25"/>
    <row r="120" s="49" customFormat="1" ht="15.75" customHeight="1" x14ac:dyDescent="0.25"/>
    <row r="121" s="49" customFormat="1" ht="15.75" customHeight="1" x14ac:dyDescent="0.25"/>
    <row r="122" s="49" customFormat="1" ht="15.75" customHeight="1" x14ac:dyDescent="0.25"/>
    <row r="123" s="49" customFormat="1" ht="15.75" customHeight="1" x14ac:dyDescent="0.25"/>
    <row r="124" s="49" customFormat="1" ht="15.75" customHeight="1" x14ac:dyDescent="0.25"/>
    <row r="125" s="49" customFormat="1" ht="15.75" customHeight="1" x14ac:dyDescent="0.25"/>
    <row r="126" s="49" customFormat="1" ht="15.75" customHeight="1" x14ac:dyDescent="0.25"/>
    <row r="127" s="49" customFormat="1" ht="15.75" customHeight="1" x14ac:dyDescent="0.25"/>
    <row r="128" s="49" customFormat="1" ht="15.75" customHeight="1" x14ac:dyDescent="0.25"/>
    <row r="129" s="49" customFormat="1" ht="15.75" customHeight="1" x14ac:dyDescent="0.25"/>
    <row r="130" s="49" customFormat="1" ht="15.75" customHeight="1" x14ac:dyDescent="0.25"/>
    <row r="131" s="49" customFormat="1" ht="15.75" customHeight="1" x14ac:dyDescent="0.25"/>
    <row r="132" s="49" customFormat="1" ht="15.75" customHeight="1" x14ac:dyDescent="0.25"/>
    <row r="133" s="49" customFormat="1" ht="15.75" customHeight="1" x14ac:dyDescent="0.25"/>
    <row r="134" s="49" customFormat="1" ht="15.75" customHeight="1" x14ac:dyDescent="0.25"/>
    <row r="135" s="49" customFormat="1" ht="15.75" customHeight="1" x14ac:dyDescent="0.25"/>
    <row r="136" s="49" customFormat="1" ht="15.75" customHeight="1" x14ac:dyDescent="0.25"/>
    <row r="137" s="49" customFormat="1" ht="15.75" customHeight="1" x14ac:dyDescent="0.25"/>
    <row r="138" s="49" customFormat="1" ht="15.75" customHeight="1" x14ac:dyDescent="0.25"/>
    <row r="139" s="49" customFormat="1" ht="15.75" customHeight="1" x14ac:dyDescent="0.25"/>
    <row r="140" s="49" customFormat="1" ht="15.75" customHeight="1" x14ac:dyDescent="0.25"/>
    <row r="141" s="49" customFormat="1" ht="15.75" customHeight="1" x14ac:dyDescent="0.25"/>
    <row r="142" s="49" customFormat="1" ht="15.75" customHeight="1" x14ac:dyDescent="0.25"/>
    <row r="143" s="49" customFormat="1" ht="15.75" customHeight="1" x14ac:dyDescent="0.25"/>
    <row r="144" s="49" customFormat="1" ht="15.75" customHeight="1" x14ac:dyDescent="0.25"/>
    <row r="145" s="49" customFormat="1" ht="15.75" customHeight="1" x14ac:dyDescent="0.25"/>
    <row r="146" s="49" customFormat="1" ht="15.75" customHeight="1" x14ac:dyDescent="0.25"/>
    <row r="147" s="49" customFormat="1" ht="15.75" customHeight="1" x14ac:dyDescent="0.25"/>
    <row r="148" s="49" customFormat="1" ht="15.75" customHeight="1" x14ac:dyDescent="0.25"/>
    <row r="149" s="49" customFormat="1" ht="15.75" customHeight="1" x14ac:dyDescent="0.25"/>
    <row r="150" s="49" customFormat="1" ht="15.75" customHeight="1" x14ac:dyDescent="0.25"/>
    <row r="151" s="49" customFormat="1" ht="15.75" customHeight="1" x14ac:dyDescent="0.25"/>
    <row r="152" s="49" customFormat="1" ht="15.75" customHeight="1" x14ac:dyDescent="0.25"/>
    <row r="153" s="49" customFormat="1" ht="15.75" customHeight="1" x14ac:dyDescent="0.25"/>
    <row r="154" s="49" customFormat="1" ht="15.75" customHeight="1" x14ac:dyDescent="0.25"/>
    <row r="155" s="49" customFormat="1" ht="15.75" customHeight="1" x14ac:dyDescent="0.25"/>
    <row r="156" s="49" customFormat="1" ht="15.75" customHeight="1" x14ac:dyDescent="0.25"/>
    <row r="157" s="49" customFormat="1" ht="15.75" customHeight="1" x14ac:dyDescent="0.25"/>
    <row r="158" s="49" customFormat="1" ht="15.75" customHeight="1" x14ac:dyDescent="0.25"/>
    <row r="159" s="49" customFormat="1" ht="15.75" customHeight="1" x14ac:dyDescent="0.25"/>
    <row r="160" s="49" customFormat="1" ht="15.75" customHeight="1" x14ac:dyDescent="0.25"/>
    <row r="161" s="49" customFormat="1" ht="15.75" customHeight="1" x14ac:dyDescent="0.25"/>
    <row r="162" s="49" customFormat="1" ht="15.75" customHeight="1" x14ac:dyDescent="0.25"/>
    <row r="163" s="49" customFormat="1" ht="15.75" customHeight="1" x14ac:dyDescent="0.25"/>
    <row r="164" s="49" customFormat="1" ht="15.75" customHeight="1" x14ac:dyDescent="0.25"/>
    <row r="165" s="49" customFormat="1" ht="15.75" customHeight="1" x14ac:dyDescent="0.25"/>
    <row r="166" s="49" customFormat="1" ht="15.75" customHeight="1" x14ac:dyDescent="0.25"/>
    <row r="167" s="49" customFormat="1" ht="15.75" customHeight="1" x14ac:dyDescent="0.25"/>
    <row r="168" s="49" customFormat="1" ht="15.75" customHeight="1" x14ac:dyDescent="0.25"/>
    <row r="169" s="49" customFormat="1" ht="15.75" customHeight="1" x14ac:dyDescent="0.25"/>
    <row r="170" s="49" customFormat="1" ht="15.75" customHeight="1" x14ac:dyDescent="0.25"/>
    <row r="171" s="49" customFormat="1" ht="15.75" customHeight="1" x14ac:dyDescent="0.25"/>
    <row r="172" s="49" customFormat="1" ht="15.75" customHeight="1" x14ac:dyDescent="0.25"/>
    <row r="173" s="49" customFormat="1" ht="15.75" customHeight="1" x14ac:dyDescent="0.25"/>
    <row r="174" s="49" customFormat="1" ht="15.75" customHeight="1" x14ac:dyDescent="0.25"/>
    <row r="175" s="49" customFormat="1" ht="15.75" customHeight="1" x14ac:dyDescent="0.25"/>
    <row r="176" s="49" customFormat="1" ht="15.75" customHeight="1" x14ac:dyDescent="0.25"/>
    <row r="177" s="49" customFormat="1" ht="15.75" customHeight="1" x14ac:dyDescent="0.25"/>
    <row r="178" s="49" customFormat="1" ht="15.75" customHeight="1" x14ac:dyDescent="0.25"/>
    <row r="179" s="49" customFormat="1" ht="15.75" customHeight="1" x14ac:dyDescent="0.25"/>
    <row r="180" s="49" customFormat="1" ht="15.75" customHeight="1" x14ac:dyDescent="0.25"/>
    <row r="181" s="49" customFormat="1" ht="15.75" customHeight="1" x14ac:dyDescent="0.25"/>
    <row r="182" s="49" customFormat="1" ht="15.75" customHeight="1" x14ac:dyDescent="0.25"/>
    <row r="183" s="49" customFormat="1" ht="15.75" customHeight="1" x14ac:dyDescent="0.25"/>
    <row r="184" s="49" customFormat="1" ht="15.75" customHeight="1" x14ac:dyDescent="0.25"/>
    <row r="185" s="49" customFormat="1" ht="15.75" customHeight="1" x14ac:dyDescent="0.25"/>
    <row r="186" s="49" customFormat="1" ht="15.75" customHeight="1" x14ac:dyDescent="0.25"/>
    <row r="187" s="49" customFormat="1" ht="15.75" customHeight="1" x14ac:dyDescent="0.25"/>
    <row r="188" s="49" customFormat="1" ht="15.75" customHeight="1" x14ac:dyDescent="0.25"/>
    <row r="189" s="49" customFormat="1" ht="15.75" customHeight="1" x14ac:dyDescent="0.25"/>
    <row r="190" s="49" customFormat="1" ht="15.75" customHeight="1" x14ac:dyDescent="0.25"/>
    <row r="191" s="49" customFormat="1" ht="15.75" customHeight="1" x14ac:dyDescent="0.25"/>
    <row r="192" s="49" customFormat="1" ht="15.75" customHeight="1" x14ac:dyDescent="0.25"/>
    <row r="193" s="49" customFormat="1" ht="15.75" customHeight="1" x14ac:dyDescent="0.25"/>
    <row r="194" s="49" customFormat="1" ht="15.75" customHeight="1" x14ac:dyDescent="0.25"/>
    <row r="195" s="49" customFormat="1" ht="15.75" customHeight="1" x14ac:dyDescent="0.25"/>
    <row r="196" s="49" customFormat="1" ht="15.75" customHeight="1" x14ac:dyDescent="0.25"/>
    <row r="197" s="49" customFormat="1" ht="15.75" customHeight="1" x14ac:dyDescent="0.25"/>
    <row r="198" s="49" customFormat="1" ht="15.75" customHeight="1" x14ac:dyDescent="0.25"/>
    <row r="199" s="49" customFormat="1" ht="15.75" customHeight="1" x14ac:dyDescent="0.25"/>
    <row r="200" s="49" customFormat="1" ht="15.75" customHeight="1" x14ac:dyDescent="0.25"/>
    <row r="201" s="49" customFormat="1" ht="15.75" customHeight="1" x14ac:dyDescent="0.25"/>
    <row r="202" s="49" customFormat="1" ht="15.75" customHeight="1" x14ac:dyDescent="0.25"/>
    <row r="203" s="49" customFormat="1" ht="15.75" customHeight="1" x14ac:dyDescent="0.25"/>
    <row r="204" s="49" customFormat="1" ht="15.75" customHeight="1" x14ac:dyDescent="0.25"/>
    <row r="205" s="49" customFormat="1" ht="15.75" customHeight="1" x14ac:dyDescent="0.25"/>
    <row r="206" s="49" customFormat="1" ht="15.75" customHeight="1" x14ac:dyDescent="0.25"/>
    <row r="207" s="49" customFormat="1" ht="15.75" customHeight="1" x14ac:dyDescent="0.25"/>
    <row r="208" s="49" customFormat="1" ht="15.75" customHeight="1" x14ac:dyDescent="0.25"/>
    <row r="209" s="49" customFormat="1" ht="15.75" customHeight="1" x14ac:dyDescent="0.25"/>
    <row r="210" s="49" customFormat="1" ht="15.75" customHeight="1" x14ac:dyDescent="0.25"/>
    <row r="211" s="49" customFormat="1" ht="15.75" customHeight="1" x14ac:dyDescent="0.25"/>
    <row r="212" s="49" customFormat="1" ht="15.75" customHeight="1" x14ac:dyDescent="0.25"/>
    <row r="213" s="49" customFormat="1" ht="15.75" customHeight="1" x14ac:dyDescent="0.25"/>
    <row r="214" s="49" customFormat="1" ht="15.75" customHeight="1" x14ac:dyDescent="0.25"/>
    <row r="215" s="49" customFormat="1" ht="15.75" customHeight="1" x14ac:dyDescent="0.25"/>
    <row r="216" s="49" customFormat="1" ht="15.75" customHeight="1" x14ac:dyDescent="0.25"/>
    <row r="217" s="49" customFormat="1" ht="15.75" customHeight="1" x14ac:dyDescent="0.25"/>
    <row r="218" s="49" customFormat="1" ht="15.75" customHeight="1" x14ac:dyDescent="0.25"/>
    <row r="219" s="49" customFormat="1" ht="15.75" customHeight="1" x14ac:dyDescent="0.25"/>
    <row r="220" s="49" customFormat="1" ht="15.75" customHeight="1" x14ac:dyDescent="0.25"/>
    <row r="221" s="49" customFormat="1" ht="15.75" customHeight="1" x14ac:dyDescent="0.25"/>
    <row r="222" s="49" customFormat="1" ht="15.75" customHeight="1" x14ac:dyDescent="0.25"/>
    <row r="223" s="49" customFormat="1" ht="15.75" customHeight="1" x14ac:dyDescent="0.25"/>
    <row r="224" s="49" customFormat="1" ht="15.75" customHeight="1" x14ac:dyDescent="0.25"/>
    <row r="225" s="49" customFormat="1" ht="15.75" customHeight="1" x14ac:dyDescent="0.25"/>
    <row r="226" s="49" customFormat="1" ht="15.75" customHeight="1" x14ac:dyDescent="0.25"/>
    <row r="227" s="49" customFormat="1" ht="15.75" customHeight="1" x14ac:dyDescent="0.25"/>
    <row r="228" s="49" customFormat="1" ht="15.75" customHeight="1" x14ac:dyDescent="0.25"/>
    <row r="229" s="49" customFormat="1" ht="15.75" customHeight="1" x14ac:dyDescent="0.25"/>
    <row r="230" s="49" customFormat="1" ht="15.75" customHeight="1" x14ac:dyDescent="0.25"/>
    <row r="231" s="49" customFormat="1" ht="15.75" customHeight="1" x14ac:dyDescent="0.25"/>
    <row r="232" s="49" customFormat="1" ht="15.75" customHeight="1" x14ac:dyDescent="0.25"/>
    <row r="233" s="49" customFormat="1" ht="15.75" customHeight="1" x14ac:dyDescent="0.25"/>
    <row r="234" s="49" customFormat="1" ht="15.75" customHeight="1" x14ac:dyDescent="0.25"/>
    <row r="235" s="49" customFormat="1" ht="15.75" customHeight="1" x14ac:dyDescent="0.25"/>
    <row r="236" s="49" customFormat="1" ht="15.75" customHeight="1" x14ac:dyDescent="0.25"/>
    <row r="237" s="49" customFormat="1" ht="15.75" customHeight="1" x14ac:dyDescent="0.25"/>
    <row r="238" s="49" customFormat="1" ht="15.75" customHeight="1" x14ac:dyDescent="0.25"/>
    <row r="239" s="49" customFormat="1" ht="15.75" customHeight="1" x14ac:dyDescent="0.25"/>
    <row r="240" s="49" customFormat="1" ht="15.75" customHeight="1" x14ac:dyDescent="0.25"/>
    <row r="241" s="49" customFormat="1" ht="15.75" customHeight="1" x14ac:dyDescent="0.25"/>
    <row r="242" s="49" customFormat="1" ht="15.75" customHeight="1" x14ac:dyDescent="0.25"/>
    <row r="243" s="49" customFormat="1" ht="15.75" customHeight="1" x14ac:dyDescent="0.25"/>
    <row r="244" s="49" customFormat="1" ht="15.75" customHeight="1" x14ac:dyDescent="0.25"/>
    <row r="245" s="49" customFormat="1" ht="15.75" customHeight="1" x14ac:dyDescent="0.25"/>
    <row r="246" s="49" customFormat="1" ht="15.75" customHeight="1" x14ac:dyDescent="0.25"/>
    <row r="247" s="49" customFormat="1" ht="15.75" customHeight="1" x14ac:dyDescent="0.25"/>
    <row r="248" s="49" customFormat="1" ht="15.75" customHeight="1" x14ac:dyDescent="0.25"/>
    <row r="249" s="49" customFormat="1" ht="15.75" customHeight="1" x14ac:dyDescent="0.25"/>
    <row r="250" s="49" customFormat="1" ht="15.75" customHeight="1" x14ac:dyDescent="0.25"/>
    <row r="251" s="49" customFormat="1" ht="15.75" customHeight="1" x14ac:dyDescent="0.25"/>
    <row r="252" s="49" customFormat="1" ht="15.75" customHeight="1" x14ac:dyDescent="0.25"/>
    <row r="253" s="49" customFormat="1" ht="15.75" customHeight="1" x14ac:dyDescent="0.25"/>
    <row r="254" s="49" customFormat="1" ht="15.75" customHeight="1" x14ac:dyDescent="0.25"/>
    <row r="255" s="49" customFormat="1" ht="15.75" customHeight="1" x14ac:dyDescent="0.25"/>
    <row r="256" s="49" customFormat="1" ht="15.75" customHeight="1" x14ac:dyDescent="0.25"/>
    <row r="257" s="49" customFormat="1" ht="15.75" customHeight="1" x14ac:dyDescent="0.25"/>
    <row r="258" s="49" customFormat="1" ht="15.75" customHeight="1" x14ac:dyDescent="0.25"/>
    <row r="259" s="49" customFormat="1" ht="15.75" customHeight="1" x14ac:dyDescent="0.25"/>
    <row r="260" s="49" customFormat="1" ht="15.75" customHeight="1" x14ac:dyDescent="0.25"/>
    <row r="261" s="49" customFormat="1" ht="15.75" customHeight="1" x14ac:dyDescent="0.25"/>
    <row r="262" s="49" customFormat="1" ht="15.75" customHeight="1" x14ac:dyDescent="0.25"/>
    <row r="263" s="49" customFormat="1" ht="15.75" customHeight="1" x14ac:dyDescent="0.25"/>
    <row r="264" s="49" customFormat="1" ht="15.75" customHeight="1" x14ac:dyDescent="0.25"/>
    <row r="265" s="49" customFormat="1" ht="15.75" customHeight="1" x14ac:dyDescent="0.25"/>
    <row r="266" s="49" customFormat="1" ht="15.75" customHeight="1" x14ac:dyDescent="0.25"/>
    <row r="267" s="49" customFormat="1" ht="15.75" customHeight="1" x14ac:dyDescent="0.25"/>
    <row r="268" s="49" customFormat="1" ht="15.75" customHeight="1" x14ac:dyDescent="0.25"/>
    <row r="269" s="49" customFormat="1" ht="15.75" customHeight="1" x14ac:dyDescent="0.25"/>
    <row r="270" s="49" customFormat="1" ht="15.75" customHeight="1" x14ac:dyDescent="0.25"/>
    <row r="271" s="49" customFormat="1" ht="15.75" customHeight="1" x14ac:dyDescent="0.25"/>
    <row r="272" s="49" customFormat="1" ht="15.75" customHeight="1" x14ac:dyDescent="0.25"/>
    <row r="273" s="49" customFormat="1" ht="15.75" customHeight="1" x14ac:dyDescent="0.25"/>
    <row r="274" s="49" customFormat="1" ht="15.75" customHeight="1" x14ac:dyDescent="0.25"/>
    <row r="275" s="49" customFormat="1" ht="15.75" customHeight="1" x14ac:dyDescent="0.25"/>
    <row r="276" s="49" customFormat="1" ht="15.75" customHeight="1" x14ac:dyDescent="0.25"/>
    <row r="277" s="49" customFormat="1" ht="15.75" customHeight="1" x14ac:dyDescent="0.25"/>
    <row r="278" s="49" customFormat="1" ht="15.75" customHeight="1" x14ac:dyDescent="0.25"/>
    <row r="279" s="49" customFormat="1" ht="15.75" customHeight="1" x14ac:dyDescent="0.25"/>
    <row r="280" s="49" customFormat="1" ht="15.75" customHeight="1" x14ac:dyDescent="0.25"/>
    <row r="281" s="49" customFormat="1" ht="15.75" customHeight="1" x14ac:dyDescent="0.25"/>
    <row r="282" s="49" customFormat="1" ht="15.75" customHeight="1" x14ac:dyDescent="0.25"/>
    <row r="283" s="49" customFormat="1" ht="15.75" customHeight="1" x14ac:dyDescent="0.25"/>
    <row r="284" s="49" customFormat="1" ht="15.75" customHeight="1" x14ac:dyDescent="0.25"/>
    <row r="285" s="49" customFormat="1" ht="15.75" customHeight="1" x14ac:dyDescent="0.25"/>
    <row r="286" s="49" customFormat="1" ht="15.75" customHeight="1" x14ac:dyDescent="0.25"/>
    <row r="287" s="49" customFormat="1" ht="15.75" customHeight="1" x14ac:dyDescent="0.25"/>
    <row r="288" s="49" customFormat="1" ht="15.75" customHeight="1" x14ac:dyDescent="0.25"/>
    <row r="289" s="49" customFormat="1" ht="15.75" customHeight="1" x14ac:dyDescent="0.25"/>
    <row r="290" s="49" customFormat="1" ht="15.75" customHeight="1" x14ac:dyDescent="0.25"/>
    <row r="291" s="49" customFormat="1" ht="15.75" customHeight="1" x14ac:dyDescent="0.25"/>
    <row r="292" s="49" customFormat="1" ht="15.75" customHeight="1" x14ac:dyDescent="0.25"/>
    <row r="293" s="49" customFormat="1" ht="15.75" customHeight="1" x14ac:dyDescent="0.25"/>
    <row r="294" s="49" customFormat="1" ht="15.75" customHeight="1" x14ac:dyDescent="0.25"/>
    <row r="295" s="49" customFormat="1" ht="15.75" customHeight="1" x14ac:dyDescent="0.25"/>
    <row r="296" s="49" customFormat="1" ht="15.75" customHeight="1" x14ac:dyDescent="0.25"/>
    <row r="297" s="49" customFormat="1" ht="15.75" customHeight="1" x14ac:dyDescent="0.25"/>
    <row r="298" s="49" customFormat="1" ht="15.75" customHeight="1" x14ac:dyDescent="0.25"/>
    <row r="299" s="49" customFormat="1" ht="15.75" customHeight="1" x14ac:dyDescent="0.25"/>
    <row r="300" s="49" customFormat="1" ht="15.75" customHeight="1" x14ac:dyDescent="0.25"/>
    <row r="301" s="49" customFormat="1" ht="15.75" customHeight="1" x14ac:dyDescent="0.25"/>
    <row r="302" s="49" customFormat="1" ht="15.75" customHeight="1" x14ac:dyDescent="0.25"/>
    <row r="303" s="49" customFormat="1" ht="15.75" customHeight="1" x14ac:dyDescent="0.25"/>
    <row r="304" s="49" customFormat="1" ht="15.75" customHeight="1" x14ac:dyDescent="0.25"/>
    <row r="305" s="49" customFormat="1" ht="15.75" customHeight="1" x14ac:dyDescent="0.25"/>
    <row r="306" s="49" customFormat="1" ht="15.75" customHeight="1" x14ac:dyDescent="0.25"/>
    <row r="307" s="49" customFormat="1" ht="15.75" customHeight="1" x14ac:dyDescent="0.25"/>
    <row r="308" s="49" customFormat="1" ht="15.75" customHeight="1" x14ac:dyDescent="0.25"/>
    <row r="309" s="49" customFormat="1" ht="15.75" customHeight="1" x14ac:dyDescent="0.25"/>
    <row r="310" s="49" customFormat="1" ht="15.75" customHeight="1" x14ac:dyDescent="0.25"/>
    <row r="311" s="49" customFormat="1" ht="15.75" customHeight="1" x14ac:dyDescent="0.25"/>
    <row r="312" s="49" customFormat="1" ht="15.75" customHeight="1" x14ac:dyDescent="0.25"/>
    <row r="313" s="49" customFormat="1" ht="15.75" customHeight="1" x14ac:dyDescent="0.25"/>
    <row r="314" s="49" customFormat="1" ht="15.75" customHeight="1" x14ac:dyDescent="0.25"/>
    <row r="315" s="49" customFormat="1" ht="15.75" customHeight="1" x14ac:dyDescent="0.25"/>
    <row r="316" s="49" customFormat="1" ht="15.75" customHeight="1" x14ac:dyDescent="0.25"/>
    <row r="317" s="49" customFormat="1" ht="15.75" customHeight="1" x14ac:dyDescent="0.25"/>
    <row r="318" s="49" customFormat="1" ht="15.75" customHeight="1" x14ac:dyDescent="0.25"/>
    <row r="319" s="49" customFormat="1" ht="15.75" customHeight="1" x14ac:dyDescent="0.25"/>
    <row r="320" s="49" customFormat="1" ht="15.75" customHeight="1" x14ac:dyDescent="0.25"/>
    <row r="321" s="49" customFormat="1" ht="15.75" customHeight="1" x14ac:dyDescent="0.25"/>
    <row r="322" s="49" customFormat="1" ht="15.75" customHeight="1" x14ac:dyDescent="0.25"/>
    <row r="323" s="49" customFormat="1" ht="15.75" customHeight="1" x14ac:dyDescent="0.25"/>
    <row r="324" s="49" customFormat="1" ht="15.75" customHeight="1" x14ac:dyDescent="0.25"/>
    <row r="325" s="49" customFormat="1" ht="15.75" customHeight="1" x14ac:dyDescent="0.25"/>
    <row r="326" s="49" customFormat="1" ht="15.75" customHeight="1" x14ac:dyDescent="0.25"/>
    <row r="327" s="49" customFormat="1" ht="15.75" customHeight="1" x14ac:dyDescent="0.25"/>
    <row r="328" s="49" customFormat="1" ht="15.75" customHeight="1" x14ac:dyDescent="0.25"/>
    <row r="329" s="49" customFormat="1" ht="15.75" customHeight="1" x14ac:dyDescent="0.25"/>
    <row r="330" s="49" customFormat="1" ht="15.75" customHeight="1" x14ac:dyDescent="0.25"/>
    <row r="331" s="49" customFormat="1" ht="15.75" customHeight="1" x14ac:dyDescent="0.25"/>
    <row r="332" s="49" customFormat="1" ht="15.75" customHeight="1" x14ac:dyDescent="0.25"/>
    <row r="333" s="49" customFormat="1" ht="15.75" customHeight="1" x14ac:dyDescent="0.25"/>
    <row r="334" s="49" customFormat="1" ht="15.75" customHeight="1" x14ac:dyDescent="0.25"/>
    <row r="335" s="49" customFormat="1" ht="15.75" customHeight="1" x14ac:dyDescent="0.25"/>
    <row r="336" s="49" customFormat="1" ht="15.75" customHeight="1" x14ac:dyDescent="0.25"/>
    <row r="337" s="49" customFormat="1" ht="15.75" customHeight="1" x14ac:dyDescent="0.25"/>
    <row r="338" s="49" customFormat="1" ht="15.75" customHeight="1" x14ac:dyDescent="0.25"/>
    <row r="339" s="49" customFormat="1" ht="15.75" customHeight="1" x14ac:dyDescent="0.25"/>
    <row r="340" s="49" customFormat="1" ht="15.75" customHeight="1" x14ac:dyDescent="0.25"/>
    <row r="341" s="49" customFormat="1" ht="15.75" customHeight="1" x14ac:dyDescent="0.25"/>
    <row r="342" s="49" customFormat="1" ht="15.75" customHeight="1" x14ac:dyDescent="0.25"/>
    <row r="343" s="49" customFormat="1" ht="15.75" customHeight="1" x14ac:dyDescent="0.25"/>
    <row r="344" s="49" customFormat="1" ht="15.75" customHeight="1" x14ac:dyDescent="0.25"/>
    <row r="345" s="49" customFormat="1" ht="15.75" customHeight="1" x14ac:dyDescent="0.25"/>
    <row r="346" s="49" customFormat="1" ht="15.75" customHeight="1" x14ac:dyDescent="0.25"/>
    <row r="347" s="49" customFormat="1" ht="15.75" customHeight="1" x14ac:dyDescent="0.25"/>
    <row r="348" s="49" customFormat="1" ht="15.75" customHeight="1" x14ac:dyDescent="0.25"/>
    <row r="349" s="49" customFormat="1" ht="15.75" customHeight="1" x14ac:dyDescent="0.25"/>
    <row r="350" s="49" customFormat="1" ht="15.75" customHeight="1" x14ac:dyDescent="0.25"/>
    <row r="351" s="49" customFormat="1" ht="15.75" customHeight="1" x14ac:dyDescent="0.25"/>
    <row r="352" s="49" customFormat="1" ht="15.75" customHeight="1" x14ac:dyDescent="0.25"/>
    <row r="353" s="49" customFormat="1" ht="15.75" customHeight="1" x14ac:dyDescent="0.25"/>
    <row r="354" s="49" customFormat="1" ht="15.75" customHeight="1" x14ac:dyDescent="0.25"/>
    <row r="355" s="49" customFormat="1" ht="15.75" customHeight="1" x14ac:dyDescent="0.25"/>
    <row r="356" s="49" customFormat="1" ht="15.75" customHeight="1" x14ac:dyDescent="0.25"/>
    <row r="357" s="49" customFormat="1" ht="15.75" customHeight="1" x14ac:dyDescent="0.25"/>
    <row r="358" s="49" customFormat="1" ht="15.75" customHeight="1" x14ac:dyDescent="0.25"/>
    <row r="359" s="49" customFormat="1" ht="15.75" customHeight="1" x14ac:dyDescent="0.25"/>
    <row r="360" s="49" customFormat="1" ht="15.75" customHeight="1" x14ac:dyDescent="0.25"/>
    <row r="361" s="49" customFormat="1" ht="15.75" customHeight="1" x14ac:dyDescent="0.25"/>
    <row r="362" s="49" customFormat="1" ht="15.75" customHeight="1" x14ac:dyDescent="0.25"/>
    <row r="363" s="49" customFormat="1" ht="15.75" customHeight="1" x14ac:dyDescent="0.25"/>
    <row r="364" s="49" customFormat="1" ht="15.75" customHeight="1" x14ac:dyDescent="0.25"/>
    <row r="365" s="49" customFormat="1" ht="15.75" customHeight="1" x14ac:dyDescent="0.25"/>
    <row r="366" s="49" customFormat="1" ht="15.75" customHeight="1" x14ac:dyDescent="0.25"/>
    <row r="367" s="49" customFormat="1" ht="15.75" customHeight="1" x14ac:dyDescent="0.25"/>
    <row r="368" s="49" customFormat="1" ht="15.75" customHeight="1" x14ac:dyDescent="0.25"/>
    <row r="369" s="49" customFormat="1" ht="15.75" customHeight="1" x14ac:dyDescent="0.25"/>
    <row r="370" s="49" customFormat="1" ht="15.75" customHeight="1" x14ac:dyDescent="0.25"/>
    <row r="371" s="49" customFormat="1" ht="15.75" customHeight="1" x14ac:dyDescent="0.25"/>
    <row r="372" s="49" customFormat="1" ht="15.75" customHeight="1" x14ac:dyDescent="0.25"/>
    <row r="373" s="49" customFormat="1" ht="15.75" customHeight="1" x14ac:dyDescent="0.25"/>
    <row r="374" s="49" customFormat="1" ht="15.75" customHeight="1" x14ac:dyDescent="0.25"/>
    <row r="375" s="49" customFormat="1" ht="15.75" customHeight="1" x14ac:dyDescent="0.25"/>
    <row r="376" s="49" customFormat="1" ht="15.75" customHeight="1" x14ac:dyDescent="0.25"/>
    <row r="377" s="49" customFormat="1" ht="15.75" customHeight="1" x14ac:dyDescent="0.25"/>
    <row r="378" s="49" customFormat="1" ht="15.75" customHeight="1" x14ac:dyDescent="0.25"/>
    <row r="379" s="49" customFormat="1" ht="15.75" customHeight="1" x14ac:dyDescent="0.25"/>
    <row r="380" s="49" customFormat="1" ht="15.75" customHeight="1" x14ac:dyDescent="0.25"/>
    <row r="381" s="49" customFormat="1" ht="15.75" customHeight="1" x14ac:dyDescent="0.25"/>
    <row r="382" s="49" customFormat="1" ht="15.75" customHeight="1" x14ac:dyDescent="0.25"/>
    <row r="383" s="49" customFormat="1" ht="15.75" customHeight="1" x14ac:dyDescent="0.25"/>
    <row r="384" s="49" customFormat="1" ht="15.75" customHeight="1" x14ac:dyDescent="0.25"/>
    <row r="385" s="49" customFormat="1" ht="15.75" customHeight="1" x14ac:dyDescent="0.25"/>
    <row r="386" s="49" customFormat="1" ht="15.75" customHeight="1" x14ac:dyDescent="0.25"/>
    <row r="387" s="49" customFormat="1" ht="15.75" customHeight="1" x14ac:dyDescent="0.25"/>
    <row r="388" s="49" customFormat="1" ht="15.75" customHeight="1" x14ac:dyDescent="0.25"/>
    <row r="389" s="49" customFormat="1" ht="15.75" customHeight="1" x14ac:dyDescent="0.25"/>
    <row r="390" s="49" customFormat="1" ht="15.75" customHeight="1" x14ac:dyDescent="0.25"/>
    <row r="391" s="49" customFormat="1" ht="15.75" customHeight="1" x14ac:dyDescent="0.25"/>
    <row r="392" s="49" customFormat="1" ht="15.75" customHeight="1" x14ac:dyDescent="0.25"/>
    <row r="393" s="49" customFormat="1" ht="15.75" customHeight="1" x14ac:dyDescent="0.25"/>
    <row r="394" s="49" customFormat="1" ht="15.75" customHeight="1" x14ac:dyDescent="0.25"/>
    <row r="395" s="49" customFormat="1" ht="15.75" customHeight="1" x14ac:dyDescent="0.25"/>
    <row r="396" s="49" customFormat="1" ht="15.75" customHeight="1" x14ac:dyDescent="0.25"/>
    <row r="397" s="49" customFormat="1" ht="15.75" customHeight="1" x14ac:dyDescent="0.25"/>
    <row r="398" s="49" customFormat="1" ht="15.75" customHeight="1" x14ac:dyDescent="0.25"/>
    <row r="399" s="49" customFormat="1" ht="15.75" customHeight="1" x14ac:dyDescent="0.25"/>
    <row r="400" s="49" customFormat="1" ht="15.75" customHeight="1" x14ac:dyDescent="0.25"/>
    <row r="401" s="49" customFormat="1" ht="15.75" customHeight="1" x14ac:dyDescent="0.25"/>
    <row r="402" s="49" customFormat="1" ht="15.75" customHeight="1" x14ac:dyDescent="0.25"/>
    <row r="403" s="49" customFormat="1" ht="15.75" customHeight="1" x14ac:dyDescent="0.25"/>
    <row r="404" s="49" customFormat="1" ht="15.75" customHeight="1" x14ac:dyDescent="0.25"/>
    <row r="405" s="49" customFormat="1" ht="15.75" customHeight="1" x14ac:dyDescent="0.25"/>
    <row r="406" s="49" customFormat="1" ht="15.75" customHeight="1" x14ac:dyDescent="0.25"/>
    <row r="407" s="49" customFormat="1" ht="15.75" customHeight="1" x14ac:dyDescent="0.25"/>
    <row r="408" s="49" customFormat="1" ht="15.75" customHeight="1" x14ac:dyDescent="0.25"/>
    <row r="409" s="49" customFormat="1" ht="15.75" customHeight="1" x14ac:dyDescent="0.25"/>
    <row r="410" s="49" customFormat="1" ht="15.75" customHeight="1" x14ac:dyDescent="0.25"/>
    <row r="411" s="49" customFormat="1" ht="15.75" customHeight="1" x14ac:dyDescent="0.25"/>
    <row r="412" s="49" customFormat="1" ht="15.75" customHeight="1" x14ac:dyDescent="0.25"/>
    <row r="413" s="49" customFormat="1" ht="15.75" customHeight="1" x14ac:dyDescent="0.25"/>
    <row r="414" s="49" customFormat="1" ht="15.75" customHeight="1" x14ac:dyDescent="0.25"/>
    <row r="415" s="49" customFormat="1" ht="15.75" customHeight="1" x14ac:dyDescent="0.25"/>
    <row r="416" s="49" customFormat="1" ht="15.75" customHeight="1" x14ac:dyDescent="0.25"/>
    <row r="417" s="49" customFormat="1" ht="15.75" customHeight="1" x14ac:dyDescent="0.25"/>
    <row r="418" s="49" customFormat="1" ht="15.75" customHeight="1" x14ac:dyDescent="0.25"/>
    <row r="419" s="49" customFormat="1" ht="15.75" customHeight="1" x14ac:dyDescent="0.25"/>
    <row r="420" s="49" customFormat="1" ht="15.75" customHeight="1" x14ac:dyDescent="0.25"/>
    <row r="421" s="49" customFormat="1" ht="15.75" customHeight="1" x14ac:dyDescent="0.25"/>
    <row r="422" s="49" customFormat="1" ht="15.75" customHeight="1" x14ac:dyDescent="0.25"/>
    <row r="423" s="49" customFormat="1" ht="15.75" customHeight="1" x14ac:dyDescent="0.25"/>
    <row r="424" s="49" customFormat="1" ht="15.75" customHeight="1" x14ac:dyDescent="0.25"/>
    <row r="425" s="49" customFormat="1" ht="15.75" customHeight="1" x14ac:dyDescent="0.25"/>
    <row r="426" s="49" customFormat="1" ht="15.75" customHeight="1" x14ac:dyDescent="0.25"/>
    <row r="427" s="49" customFormat="1" ht="15.75" customHeight="1" x14ac:dyDescent="0.25"/>
    <row r="428" s="49" customFormat="1" ht="15.75" customHeight="1" x14ac:dyDescent="0.25"/>
    <row r="429" s="49" customFormat="1" ht="15.75" customHeight="1" x14ac:dyDescent="0.25"/>
    <row r="430" s="49" customFormat="1" ht="15.75" customHeight="1" x14ac:dyDescent="0.25"/>
    <row r="431" s="49" customFormat="1" ht="15.75" customHeight="1" x14ac:dyDescent="0.25"/>
    <row r="432" s="49" customFormat="1" ht="15.75" customHeight="1" x14ac:dyDescent="0.25"/>
    <row r="433" s="49" customFormat="1" ht="15.75" customHeight="1" x14ac:dyDescent="0.25"/>
    <row r="434" s="49" customFormat="1" ht="15.75" customHeight="1" x14ac:dyDescent="0.25"/>
    <row r="435" s="49" customFormat="1" ht="15.75" customHeight="1" x14ac:dyDescent="0.25"/>
    <row r="436" s="49" customFormat="1" ht="15.75" customHeight="1" x14ac:dyDescent="0.25"/>
    <row r="437" s="49" customFormat="1" ht="15.75" customHeight="1" x14ac:dyDescent="0.25"/>
    <row r="438" s="49" customFormat="1" ht="15.75" customHeight="1" x14ac:dyDescent="0.25"/>
    <row r="439" s="49" customFormat="1" ht="15.75" customHeight="1" x14ac:dyDescent="0.25"/>
    <row r="440" s="49" customFormat="1" ht="15.75" customHeight="1" x14ac:dyDescent="0.25"/>
    <row r="441" s="49" customFormat="1" ht="15.75" customHeight="1" x14ac:dyDescent="0.25"/>
    <row r="442" s="49" customFormat="1" ht="15.75" customHeight="1" x14ac:dyDescent="0.25"/>
    <row r="443" s="49" customFormat="1" ht="15.75" customHeight="1" x14ac:dyDescent="0.25"/>
    <row r="444" s="49" customFormat="1" ht="15.75" customHeight="1" x14ac:dyDescent="0.25"/>
    <row r="445" s="49" customFormat="1" ht="15.75" customHeight="1" x14ac:dyDescent="0.25"/>
    <row r="446" s="49" customFormat="1" ht="15.75" customHeight="1" x14ac:dyDescent="0.25"/>
    <row r="447" s="49" customFormat="1" ht="15.75" customHeight="1" x14ac:dyDescent="0.25"/>
    <row r="448" s="49" customFormat="1" ht="15.75" customHeight="1" x14ac:dyDescent="0.25"/>
    <row r="449" s="49" customFormat="1" ht="15.75" customHeight="1" x14ac:dyDescent="0.25"/>
    <row r="450" s="49" customFormat="1" ht="15.75" customHeight="1" x14ac:dyDescent="0.25"/>
    <row r="451" s="49" customFormat="1" ht="15.75" customHeight="1" x14ac:dyDescent="0.25"/>
    <row r="452" s="49" customFormat="1" ht="15.75" customHeight="1" x14ac:dyDescent="0.25"/>
    <row r="453" s="49" customFormat="1" ht="15.75" customHeight="1" x14ac:dyDescent="0.25"/>
    <row r="454" s="49" customFormat="1" ht="15.75" customHeight="1" x14ac:dyDescent="0.25"/>
    <row r="455" s="49" customFormat="1" ht="15.75" customHeight="1" x14ac:dyDescent="0.25"/>
    <row r="456" s="49" customFormat="1" ht="15.75" customHeight="1" x14ac:dyDescent="0.25"/>
    <row r="457" s="49" customFormat="1" ht="15.75" customHeight="1" x14ac:dyDescent="0.25"/>
    <row r="458" s="49" customFormat="1" ht="15.75" customHeight="1" x14ac:dyDescent="0.25"/>
    <row r="459" s="49" customFormat="1" ht="15.75" customHeight="1" x14ac:dyDescent="0.25"/>
    <row r="460" s="49" customFormat="1" ht="15.75" customHeight="1" x14ac:dyDescent="0.25"/>
    <row r="461" s="49" customFormat="1" ht="15.75" customHeight="1" x14ac:dyDescent="0.25"/>
    <row r="462" s="49" customFormat="1" ht="15.75" customHeight="1" x14ac:dyDescent="0.25"/>
    <row r="463" s="49" customFormat="1" ht="15.75" customHeight="1" x14ac:dyDescent="0.25"/>
    <row r="464" s="49" customFormat="1" ht="15.75" customHeight="1" x14ac:dyDescent="0.25"/>
    <row r="465" s="49" customFormat="1" ht="15.75" customHeight="1" x14ac:dyDescent="0.25"/>
    <row r="466" s="49" customFormat="1" ht="15.75" customHeight="1" x14ac:dyDescent="0.25"/>
    <row r="467" s="49" customFormat="1" ht="15.75" customHeight="1" x14ac:dyDescent="0.25"/>
    <row r="468" s="49" customFormat="1" ht="15.75" customHeight="1" x14ac:dyDescent="0.25"/>
    <row r="469" s="49" customFormat="1" ht="15.75" customHeight="1" x14ac:dyDescent="0.25"/>
    <row r="470" s="49" customFormat="1" ht="15.75" customHeight="1" x14ac:dyDescent="0.25"/>
    <row r="471" s="49" customFormat="1" ht="15.75" customHeight="1" x14ac:dyDescent="0.25"/>
    <row r="472" s="49" customFormat="1" ht="15.75" customHeight="1" x14ac:dyDescent="0.25"/>
    <row r="473" s="49" customFormat="1" ht="15.75" customHeight="1" x14ac:dyDescent="0.25"/>
    <row r="474" s="49" customFormat="1" ht="15.75" customHeight="1" x14ac:dyDescent="0.25"/>
    <row r="475" s="49" customFormat="1" ht="15.75" customHeight="1" x14ac:dyDescent="0.25"/>
    <row r="476" s="49" customFormat="1" ht="15.75" customHeight="1" x14ac:dyDescent="0.25"/>
    <row r="477" s="49" customFormat="1" ht="15.75" customHeight="1" x14ac:dyDescent="0.25"/>
    <row r="478" s="49" customFormat="1" ht="15.75" customHeight="1" x14ac:dyDescent="0.25"/>
    <row r="479" s="49" customFormat="1" ht="15.75" customHeight="1" x14ac:dyDescent="0.25"/>
    <row r="480" s="49" customFormat="1" ht="15.75" customHeight="1" x14ac:dyDescent="0.25"/>
    <row r="481" s="49" customFormat="1" ht="15.75" customHeight="1" x14ac:dyDescent="0.25"/>
    <row r="482" s="49" customFormat="1" ht="15.75" customHeight="1" x14ac:dyDescent="0.25"/>
    <row r="483" s="49" customFormat="1" ht="15.75" customHeight="1" x14ac:dyDescent="0.25"/>
    <row r="484" s="49" customFormat="1" ht="15.75" customHeight="1" x14ac:dyDescent="0.25"/>
    <row r="485" s="49" customFormat="1" ht="15.75" customHeight="1" x14ac:dyDescent="0.25"/>
    <row r="486" s="49" customFormat="1" ht="15.75" customHeight="1" x14ac:dyDescent="0.25"/>
    <row r="487" s="49" customFormat="1" ht="15.75" customHeight="1" x14ac:dyDescent="0.25"/>
    <row r="488" s="49" customFormat="1" ht="15.75" customHeight="1" x14ac:dyDescent="0.25"/>
    <row r="489" s="49" customFormat="1" ht="15.75" customHeight="1" x14ac:dyDescent="0.25"/>
    <row r="490" s="49" customFormat="1" ht="15.75" customHeight="1" x14ac:dyDescent="0.25"/>
    <row r="491" s="49" customFormat="1" ht="15.75" customHeight="1" x14ac:dyDescent="0.25"/>
    <row r="492" s="49" customFormat="1" ht="15.75" customHeight="1" x14ac:dyDescent="0.25"/>
    <row r="493" s="49" customFormat="1" ht="15.75" customHeight="1" x14ac:dyDescent="0.25"/>
    <row r="494" s="49" customFormat="1" ht="15.75" customHeight="1" x14ac:dyDescent="0.25"/>
    <row r="495" s="49" customFormat="1" ht="15.75" customHeight="1" x14ac:dyDescent="0.25"/>
    <row r="496" s="49" customFormat="1" ht="15.75" customHeight="1" x14ac:dyDescent="0.25"/>
    <row r="497" s="49" customFormat="1" ht="15.75" customHeight="1" x14ac:dyDescent="0.25"/>
    <row r="498" s="49" customFormat="1" ht="15.75" customHeight="1" x14ac:dyDescent="0.25"/>
    <row r="499" s="49" customFormat="1" ht="15.75" customHeight="1" x14ac:dyDescent="0.25"/>
    <row r="500" s="49" customFormat="1" ht="15.75" customHeight="1" x14ac:dyDescent="0.25"/>
    <row r="501" s="49" customFormat="1" ht="15.75" customHeight="1" x14ac:dyDescent="0.25"/>
    <row r="502" s="49" customFormat="1" ht="15.75" customHeight="1" x14ac:dyDescent="0.25"/>
    <row r="503" s="49" customFormat="1" ht="15.75" customHeight="1" x14ac:dyDescent="0.25"/>
    <row r="504" s="49" customFormat="1" ht="15.75" customHeight="1" x14ac:dyDescent="0.25"/>
    <row r="505" s="49" customFormat="1" ht="15.75" customHeight="1" x14ac:dyDescent="0.25"/>
    <row r="506" s="49" customFormat="1" ht="15.75" customHeight="1" x14ac:dyDescent="0.25"/>
    <row r="507" s="49" customFormat="1" ht="15.75" customHeight="1" x14ac:dyDescent="0.25"/>
    <row r="508" s="49" customFormat="1" ht="15.75" customHeight="1" x14ac:dyDescent="0.25"/>
    <row r="509" s="49" customFormat="1" ht="15.75" customHeight="1" x14ac:dyDescent="0.25"/>
    <row r="510" s="49" customFormat="1" ht="15.75" customHeight="1" x14ac:dyDescent="0.25"/>
    <row r="511" s="49" customFormat="1" ht="15.75" customHeight="1" x14ac:dyDescent="0.25"/>
    <row r="512" s="49" customFormat="1" ht="15.75" customHeight="1" x14ac:dyDescent="0.25"/>
    <row r="513" s="49" customFormat="1" ht="15.75" customHeight="1" x14ac:dyDescent="0.25"/>
    <row r="514" s="49" customFormat="1" ht="15.75" customHeight="1" x14ac:dyDescent="0.25"/>
    <row r="515" s="49" customFormat="1" ht="15.75" customHeight="1" x14ac:dyDescent="0.25"/>
    <row r="516" s="49" customFormat="1" ht="15.75" customHeight="1" x14ac:dyDescent="0.25"/>
    <row r="517" s="49" customFormat="1" ht="15.75" customHeight="1" x14ac:dyDescent="0.25"/>
    <row r="518" s="49" customFormat="1" ht="15.75" customHeight="1" x14ac:dyDescent="0.25"/>
    <row r="519" s="49" customFormat="1" ht="15.75" customHeight="1" x14ac:dyDescent="0.25"/>
    <row r="520" s="49" customFormat="1" ht="15.75" customHeight="1" x14ac:dyDescent="0.25"/>
    <row r="521" s="49" customFormat="1" ht="15.75" customHeight="1" x14ac:dyDescent="0.25"/>
    <row r="522" s="49" customFormat="1" ht="15.75" customHeight="1" x14ac:dyDescent="0.25"/>
    <row r="523" s="49" customFormat="1" ht="15.75" customHeight="1" x14ac:dyDescent="0.25"/>
    <row r="524" s="49" customFormat="1" ht="15.75" customHeight="1" x14ac:dyDescent="0.25"/>
    <row r="525" s="49" customFormat="1" ht="15.75" customHeight="1" x14ac:dyDescent="0.25"/>
    <row r="526" s="49" customFormat="1" ht="15.75" customHeight="1" x14ac:dyDescent="0.25"/>
    <row r="527" s="49" customFormat="1" ht="15.75" customHeight="1" x14ac:dyDescent="0.25"/>
    <row r="528" s="49" customFormat="1" ht="15.75" customHeight="1" x14ac:dyDescent="0.25"/>
    <row r="529" s="49" customFormat="1" ht="15.75" customHeight="1" x14ac:dyDescent="0.25"/>
    <row r="530" s="49" customFormat="1" ht="15.75" customHeight="1" x14ac:dyDescent="0.25"/>
    <row r="531" s="49" customFormat="1" ht="15.75" customHeight="1" x14ac:dyDescent="0.25"/>
    <row r="532" s="49" customFormat="1" ht="15.75" customHeight="1" x14ac:dyDescent="0.25"/>
    <row r="533" s="49" customFormat="1" ht="15.75" customHeight="1" x14ac:dyDescent="0.25"/>
    <row r="534" s="49" customFormat="1" ht="15.75" customHeight="1" x14ac:dyDescent="0.25"/>
    <row r="535" s="49" customFormat="1" ht="15.75" customHeight="1" x14ac:dyDescent="0.25"/>
    <row r="536" s="49" customFormat="1" ht="15.75" customHeight="1" x14ac:dyDescent="0.25"/>
    <row r="537" s="49" customFormat="1" ht="15.75" customHeight="1" x14ac:dyDescent="0.25"/>
    <row r="538" s="49" customFormat="1" ht="15.75" customHeight="1" x14ac:dyDescent="0.25"/>
    <row r="539" s="49" customFormat="1" ht="15.75" customHeight="1" x14ac:dyDescent="0.25"/>
    <row r="540" s="49" customFormat="1" ht="15.75" customHeight="1" x14ac:dyDescent="0.25"/>
    <row r="541" s="49" customFormat="1" ht="15.75" customHeight="1" x14ac:dyDescent="0.25"/>
    <row r="542" s="49" customFormat="1" ht="15.75" customHeight="1" x14ac:dyDescent="0.25"/>
    <row r="543" s="49" customFormat="1" ht="15.75" customHeight="1" x14ac:dyDescent="0.25"/>
    <row r="544" s="49" customFormat="1" ht="15.75" customHeight="1" x14ac:dyDescent="0.25"/>
    <row r="545" s="49" customFormat="1" ht="15.75" customHeight="1" x14ac:dyDescent="0.25"/>
    <row r="546" s="49" customFormat="1" ht="15.75" customHeight="1" x14ac:dyDescent="0.25"/>
    <row r="547" s="49" customFormat="1" ht="15.75" customHeight="1" x14ac:dyDescent="0.25"/>
    <row r="548" s="49" customFormat="1" ht="15.75" customHeight="1" x14ac:dyDescent="0.25"/>
    <row r="549" s="49" customFormat="1" ht="15.75" customHeight="1" x14ac:dyDescent="0.25"/>
    <row r="550" s="49" customFormat="1" ht="15.75" customHeight="1" x14ac:dyDescent="0.25"/>
    <row r="551" s="49" customFormat="1" ht="15.75" customHeight="1" x14ac:dyDescent="0.25"/>
    <row r="552" s="49" customFormat="1" ht="15.75" customHeight="1" x14ac:dyDescent="0.25"/>
    <row r="553" s="49" customFormat="1" ht="15.75" customHeight="1" x14ac:dyDescent="0.25"/>
    <row r="554" s="49" customFormat="1" ht="15.75" customHeight="1" x14ac:dyDescent="0.25"/>
    <row r="555" s="49" customFormat="1" ht="15.75" customHeight="1" x14ac:dyDescent="0.25"/>
    <row r="556" s="49" customFormat="1" ht="15.75" customHeight="1" x14ac:dyDescent="0.25"/>
    <row r="557" s="49" customFormat="1" ht="15.75" customHeight="1" x14ac:dyDescent="0.25"/>
    <row r="558" s="49" customFormat="1" ht="15.75" customHeight="1" x14ac:dyDescent="0.25"/>
    <row r="559" s="49" customFormat="1" ht="15.75" customHeight="1" x14ac:dyDescent="0.25"/>
    <row r="560" s="49" customFormat="1" ht="15.75" customHeight="1" x14ac:dyDescent="0.25"/>
    <row r="561" s="49" customFormat="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sheetData>
  <sheetProtection algorithmName="SHA-512" hashValue="ALGUn8wI1VKbNkBhG1lr5HPifTmnKZcYgoMubYVsV0qtXJUx3XjeRqBIevVPOrbNqVJIiT/JHblCAcraG3XdKQ==" saltValue="5Q9piJ5rjP6Sj9+CP28aMQ==" spinCount="100000" sheet="1" objects="1" scenarios="1"/>
  <pageMargins left="0.7" right="0.7" top="0.75" bottom="0.75" header="0.3" footer="0.3"/>
  <pageSetup fitToHeight="0" orientation="portrait" r:id="rId1"/>
  <headerFooter>
    <oddHeader>&amp;L&amp;"Calibri,Bold"&amp;14 21st CCLC Proposed Budget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X969"/>
  <sheetViews>
    <sheetView zoomScaleNormal="100" workbookViewId="0"/>
  </sheetViews>
  <sheetFormatPr defaultColWidth="11.26953125" defaultRowHeight="15" x14ac:dyDescent="0.25"/>
  <cols>
    <col min="1" max="1" width="31.6328125" style="45" customWidth="1"/>
    <col min="2" max="2" width="20.7265625" style="45" customWidth="1"/>
    <col min="3" max="3" width="40.26953125" style="75" customWidth="1"/>
    <col min="4" max="50" width="11.26953125" style="76"/>
    <col min="51" max="16384" width="11.26953125" style="45"/>
  </cols>
  <sheetData>
    <row r="1" spans="1:50" ht="69" customHeight="1" thickBot="1" x14ac:dyDescent="0.3">
      <c r="A1" s="127" t="s">
        <v>156</v>
      </c>
      <c r="B1" s="128" t="s">
        <v>1</v>
      </c>
      <c r="C1" s="129" t="s">
        <v>140</v>
      </c>
    </row>
    <row r="2" spans="1:50" s="46" customFormat="1" ht="30.6" customHeight="1" x14ac:dyDescent="0.3">
      <c r="A2" s="112" t="s">
        <v>166</v>
      </c>
      <c r="B2" s="117">
        <f>SUM(B3:B9)</f>
        <v>0</v>
      </c>
      <c r="C2" s="84"/>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row>
    <row r="3" spans="1:50" ht="15.6" x14ac:dyDescent="0.25">
      <c r="A3" s="109"/>
      <c r="B3" s="50"/>
      <c r="C3" s="85"/>
    </row>
    <row r="4" spans="1:50" ht="15.6" x14ac:dyDescent="0.25">
      <c r="A4" s="110"/>
      <c r="B4" s="51"/>
      <c r="C4" s="86"/>
    </row>
    <row r="5" spans="1:50" ht="15.6" x14ac:dyDescent="0.25">
      <c r="A5" s="110"/>
      <c r="B5" s="51"/>
      <c r="C5" s="86"/>
    </row>
    <row r="6" spans="1:50" ht="15.6" x14ac:dyDescent="0.25">
      <c r="A6" s="110"/>
      <c r="B6" s="52"/>
      <c r="C6" s="86"/>
    </row>
    <row r="7" spans="1:50" ht="15.6" x14ac:dyDescent="0.25">
      <c r="A7" s="110"/>
      <c r="B7" s="51"/>
      <c r="C7" s="85"/>
    </row>
    <row r="8" spans="1:50" ht="15.6" x14ac:dyDescent="0.25">
      <c r="A8" s="110"/>
      <c r="B8" s="51"/>
      <c r="C8" s="87"/>
    </row>
    <row r="9" spans="1:50" ht="15.6" x14ac:dyDescent="0.25">
      <c r="A9" s="111"/>
      <c r="B9" s="71"/>
      <c r="C9" s="87"/>
    </row>
    <row r="10" spans="1:50" ht="35.4" customHeight="1" x14ac:dyDescent="0.25">
      <c r="A10" s="113" t="s">
        <v>167</v>
      </c>
      <c r="B10" s="118">
        <f>SUM(B11:B17)</f>
        <v>0</v>
      </c>
      <c r="C10" s="88"/>
    </row>
    <row r="11" spans="1:50" ht="15.6" x14ac:dyDescent="0.25">
      <c r="A11" s="109"/>
      <c r="B11" s="51"/>
      <c r="C11" s="85"/>
    </row>
    <row r="12" spans="1:50" ht="15.6" x14ac:dyDescent="0.25">
      <c r="A12" s="110"/>
      <c r="B12" s="51"/>
      <c r="C12" s="86"/>
    </row>
    <row r="13" spans="1:50" ht="15.6" x14ac:dyDescent="0.25">
      <c r="A13" s="110"/>
      <c r="B13" s="52"/>
      <c r="C13" s="86"/>
    </row>
    <row r="14" spans="1:50" ht="15.6" x14ac:dyDescent="0.25">
      <c r="A14" s="110"/>
      <c r="B14" s="52"/>
      <c r="C14" s="89"/>
    </row>
    <row r="15" spans="1:50" ht="15.6" x14ac:dyDescent="0.25">
      <c r="A15" s="110"/>
      <c r="B15" s="52"/>
      <c r="C15" s="86"/>
    </row>
    <row r="16" spans="1:50" ht="15.6" x14ac:dyDescent="0.25">
      <c r="A16" s="110"/>
      <c r="B16" s="52"/>
      <c r="C16" s="86"/>
    </row>
    <row r="17" spans="1:3" ht="15.6" x14ac:dyDescent="0.25">
      <c r="A17" s="111"/>
      <c r="B17" s="52"/>
      <c r="C17" s="85"/>
    </row>
    <row r="18" spans="1:3" ht="33" customHeight="1" x14ac:dyDescent="0.25">
      <c r="A18" s="113" t="s">
        <v>157</v>
      </c>
      <c r="B18" s="118">
        <f>SUM(B19:B22)</f>
        <v>0</v>
      </c>
      <c r="C18" s="90"/>
    </row>
    <row r="19" spans="1:3" ht="15.6" x14ac:dyDescent="0.25">
      <c r="A19" s="109"/>
      <c r="B19" s="52"/>
      <c r="C19" s="86"/>
    </row>
    <row r="20" spans="1:3" ht="15.6" x14ac:dyDescent="0.25">
      <c r="A20" s="110"/>
      <c r="B20" s="52"/>
      <c r="C20" s="86"/>
    </row>
    <row r="21" spans="1:3" ht="15.6" x14ac:dyDescent="0.25">
      <c r="A21" s="110"/>
      <c r="B21" s="52"/>
      <c r="C21" s="86"/>
    </row>
    <row r="22" spans="1:3" ht="15.6" x14ac:dyDescent="0.25">
      <c r="A22" s="110"/>
      <c r="B22" s="52"/>
      <c r="C22" s="86"/>
    </row>
    <row r="23" spans="1:3" ht="31.8" customHeight="1" x14ac:dyDescent="0.25">
      <c r="A23" s="114" t="s">
        <v>158</v>
      </c>
      <c r="B23" s="118">
        <f>SUM(B24:B28)</f>
        <v>0</v>
      </c>
      <c r="C23" s="91"/>
    </row>
    <row r="24" spans="1:3" ht="15.6" x14ac:dyDescent="0.25">
      <c r="A24" s="109"/>
      <c r="B24" s="51"/>
      <c r="C24" s="86"/>
    </row>
    <row r="25" spans="1:3" ht="15.6" x14ac:dyDescent="0.25">
      <c r="A25" s="110"/>
      <c r="B25" s="51"/>
      <c r="C25" s="86"/>
    </row>
    <row r="26" spans="1:3" ht="15.6" x14ac:dyDescent="0.25">
      <c r="A26" s="110"/>
      <c r="B26" s="51"/>
      <c r="C26" s="86"/>
    </row>
    <row r="27" spans="1:3" ht="15.6" x14ac:dyDescent="0.25">
      <c r="A27" s="110"/>
      <c r="B27" s="51"/>
      <c r="C27" s="85"/>
    </row>
    <row r="28" spans="1:3" ht="15.6" x14ac:dyDescent="0.25">
      <c r="A28" s="110"/>
      <c r="B28" s="51"/>
      <c r="C28" s="86"/>
    </row>
    <row r="29" spans="1:3" ht="31.8" customHeight="1" x14ac:dyDescent="0.25">
      <c r="A29" s="114" t="s">
        <v>168</v>
      </c>
      <c r="B29" s="118">
        <f>SUM(B30:B33)</f>
        <v>0</v>
      </c>
      <c r="C29" s="91"/>
    </row>
    <row r="30" spans="1:3" ht="15.6" x14ac:dyDescent="0.25">
      <c r="A30" s="109"/>
      <c r="B30" s="51"/>
      <c r="C30" s="85"/>
    </row>
    <row r="31" spans="1:3" ht="15.6" x14ac:dyDescent="0.25">
      <c r="A31" s="110"/>
      <c r="B31" s="51"/>
      <c r="C31" s="86"/>
    </row>
    <row r="32" spans="1:3" ht="15.6" x14ac:dyDescent="0.25">
      <c r="A32" s="110"/>
      <c r="B32" s="51"/>
      <c r="C32" s="85"/>
    </row>
    <row r="33" spans="1:3" ht="15.6" x14ac:dyDescent="0.25">
      <c r="A33" s="110"/>
      <c r="B33" s="51"/>
      <c r="C33" s="85"/>
    </row>
    <row r="34" spans="1:3" ht="30.6" customHeight="1" x14ac:dyDescent="0.25">
      <c r="A34" s="114" t="s">
        <v>169</v>
      </c>
      <c r="B34" s="118">
        <f>SUM(B35:B38)</f>
        <v>0</v>
      </c>
      <c r="C34" s="91"/>
    </row>
    <row r="35" spans="1:3" ht="15.6" x14ac:dyDescent="0.25">
      <c r="A35" s="109"/>
      <c r="B35" s="51"/>
      <c r="C35" s="86"/>
    </row>
    <row r="36" spans="1:3" ht="15.6" x14ac:dyDescent="0.25">
      <c r="A36" s="110"/>
      <c r="B36" s="51"/>
      <c r="C36" s="86"/>
    </row>
    <row r="37" spans="1:3" ht="15.6" x14ac:dyDescent="0.25">
      <c r="A37" s="110"/>
      <c r="B37" s="51"/>
      <c r="C37" s="86"/>
    </row>
    <row r="38" spans="1:3" ht="15.6" x14ac:dyDescent="0.25">
      <c r="A38" s="110"/>
      <c r="B38" s="119"/>
      <c r="C38" s="86"/>
    </row>
    <row r="39" spans="1:3" ht="30" customHeight="1" x14ac:dyDescent="0.25">
      <c r="A39" s="114" t="s">
        <v>159</v>
      </c>
      <c r="B39" s="118">
        <f>SUM(B40:B42)</f>
        <v>0</v>
      </c>
      <c r="C39" s="91"/>
    </row>
    <row r="40" spans="1:3" ht="15.6" x14ac:dyDescent="0.25">
      <c r="A40" s="109"/>
      <c r="B40" s="96"/>
      <c r="C40" s="92"/>
    </row>
    <row r="41" spans="1:3" ht="15.6" x14ac:dyDescent="0.25">
      <c r="A41" s="110"/>
      <c r="B41" s="96"/>
      <c r="C41" s="92"/>
    </row>
    <row r="42" spans="1:3" ht="15.6" x14ac:dyDescent="0.25">
      <c r="A42" s="110"/>
      <c r="B42" s="51"/>
      <c r="C42" s="85"/>
    </row>
    <row r="43" spans="1:3" ht="31.2" customHeight="1" x14ac:dyDescent="0.25">
      <c r="A43" s="114" t="s">
        <v>160</v>
      </c>
      <c r="B43" s="118">
        <f>SUM(B44:B47)</f>
        <v>0</v>
      </c>
      <c r="C43" s="88"/>
    </row>
    <row r="44" spans="1:3" ht="15.6" x14ac:dyDescent="0.25">
      <c r="A44" s="109"/>
      <c r="B44" s="120"/>
      <c r="C44" s="93"/>
    </row>
    <row r="45" spans="1:3" ht="15.6" x14ac:dyDescent="0.25">
      <c r="A45" s="110"/>
      <c r="B45" s="120"/>
      <c r="C45" s="93"/>
    </row>
    <row r="46" spans="1:3" ht="15.6" x14ac:dyDescent="0.25">
      <c r="A46" s="110"/>
      <c r="B46" s="120"/>
      <c r="C46" s="93"/>
    </row>
    <row r="47" spans="1:3" ht="15.6" x14ac:dyDescent="0.25">
      <c r="A47" s="110"/>
      <c r="B47" s="120"/>
      <c r="C47" s="93"/>
    </row>
    <row r="48" spans="1:3" ht="31.8" customHeight="1" x14ac:dyDescent="0.25">
      <c r="A48" s="114" t="s">
        <v>161</v>
      </c>
      <c r="B48" s="118">
        <f>SUM(B49:B56)</f>
        <v>0</v>
      </c>
      <c r="C48" s="91"/>
    </row>
    <row r="49" spans="1:50" ht="15.6" x14ac:dyDescent="0.25">
      <c r="A49" s="109"/>
      <c r="B49" s="121"/>
      <c r="C49" s="86"/>
    </row>
    <row r="50" spans="1:50" ht="15.6" x14ac:dyDescent="0.25">
      <c r="A50" s="110"/>
      <c r="B50" s="119"/>
      <c r="C50" s="86"/>
    </row>
    <row r="51" spans="1:50" ht="15.6" x14ac:dyDescent="0.25">
      <c r="A51" s="110"/>
      <c r="B51" s="119"/>
      <c r="C51" s="86"/>
    </row>
    <row r="52" spans="1:50" ht="15.6" x14ac:dyDescent="0.25">
      <c r="A52" s="110"/>
      <c r="B52" s="119"/>
      <c r="C52" s="86"/>
    </row>
    <row r="53" spans="1:50" ht="15.6" x14ac:dyDescent="0.25">
      <c r="A53" s="110"/>
      <c r="B53" s="119"/>
      <c r="C53" s="86"/>
    </row>
    <row r="54" spans="1:50" ht="15.6" x14ac:dyDescent="0.25">
      <c r="A54" s="110"/>
      <c r="B54" s="119"/>
      <c r="C54" s="86"/>
    </row>
    <row r="55" spans="1:50" ht="15.6" x14ac:dyDescent="0.25">
      <c r="A55" s="110"/>
      <c r="B55" s="119"/>
      <c r="C55" s="86"/>
    </row>
    <row r="56" spans="1:50" ht="15.6" x14ac:dyDescent="0.25">
      <c r="A56" s="110"/>
      <c r="B56" s="121"/>
      <c r="C56" s="86"/>
    </row>
    <row r="57" spans="1:50" ht="32.4" customHeight="1" x14ac:dyDescent="0.25">
      <c r="A57" s="114" t="s">
        <v>162</v>
      </c>
      <c r="B57" s="118">
        <f>SUM(B58:B59)</f>
        <v>0</v>
      </c>
      <c r="C57" s="91"/>
    </row>
    <row r="58" spans="1:50" ht="15.6" x14ac:dyDescent="0.25">
      <c r="A58" s="109"/>
      <c r="B58" s="96"/>
      <c r="C58" s="92"/>
    </row>
    <row r="59" spans="1:50" ht="15.6" x14ac:dyDescent="0.25">
      <c r="A59" s="110"/>
      <c r="B59" s="97"/>
      <c r="C59" s="86"/>
    </row>
    <row r="60" spans="1:50" ht="31.8" customHeight="1" x14ac:dyDescent="0.25">
      <c r="A60" s="114" t="s">
        <v>163</v>
      </c>
      <c r="B60" s="118">
        <f>SUM(B61:B62)</f>
        <v>0</v>
      </c>
      <c r="C60" s="88"/>
    </row>
    <row r="61" spans="1:50" s="47" customFormat="1" ht="15.6" x14ac:dyDescent="0.25">
      <c r="A61" s="109"/>
      <c r="B61" s="96"/>
      <c r="C61" s="93"/>
      <c r="D61" s="76"/>
      <c r="E61" s="76"/>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row>
    <row r="62" spans="1:50" s="47" customFormat="1" ht="15.6" x14ac:dyDescent="0.25">
      <c r="A62" s="110"/>
      <c r="B62" s="96"/>
      <c r="C62" s="93"/>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row>
    <row r="63" spans="1:50" ht="29.4" customHeight="1" x14ac:dyDescent="0.25">
      <c r="A63" s="114" t="s">
        <v>164</v>
      </c>
      <c r="B63" s="118">
        <f>SUM(B64:B65)</f>
        <v>0</v>
      </c>
      <c r="C63" s="94"/>
    </row>
    <row r="64" spans="1:50" s="47" customFormat="1" ht="15.6" x14ac:dyDescent="0.25">
      <c r="A64" s="109"/>
      <c r="B64" s="122"/>
      <c r="C64" s="95"/>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row>
    <row r="65" spans="1:50" s="47" customFormat="1" ht="15.6" x14ac:dyDescent="0.25">
      <c r="A65" s="110"/>
      <c r="B65" s="96"/>
      <c r="C65" s="93"/>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row>
    <row r="66" spans="1:50" ht="33" customHeight="1" x14ac:dyDescent="0.25">
      <c r="A66" s="114" t="s">
        <v>165</v>
      </c>
      <c r="B66" s="118">
        <f>SUM(B67:B68)</f>
        <v>0</v>
      </c>
      <c r="C66" s="88"/>
    </row>
    <row r="67" spans="1:50" s="47" customFormat="1" ht="15.6" x14ac:dyDescent="0.25">
      <c r="A67" s="109"/>
      <c r="B67" s="96"/>
      <c r="C67" s="93"/>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row>
    <row r="68" spans="1:50" s="47" customFormat="1" ht="15.6" x14ac:dyDescent="0.25">
      <c r="A68" s="110"/>
      <c r="B68" s="96"/>
      <c r="C68" s="93"/>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row>
    <row r="69" spans="1:50" ht="25.2" customHeight="1" x14ac:dyDescent="0.25">
      <c r="A69" s="115" t="s">
        <v>17</v>
      </c>
      <c r="B69" s="123">
        <f>SUM(B2,B10,B18,B23,B29,B34,B39,B43,B48,B57)</f>
        <v>0</v>
      </c>
      <c r="C69" s="106"/>
    </row>
    <row r="70" spans="1:50" ht="25.2" customHeight="1" x14ac:dyDescent="0.25">
      <c r="A70" s="115" t="s">
        <v>142</v>
      </c>
      <c r="B70" s="124">
        <v>0</v>
      </c>
      <c r="C70" s="107"/>
    </row>
    <row r="71" spans="1:50" ht="25.2" customHeight="1" x14ac:dyDescent="0.25">
      <c r="A71" s="115" t="s">
        <v>18</v>
      </c>
      <c r="B71" s="125">
        <f>ROUND(B70*B69,0)</f>
        <v>0</v>
      </c>
      <c r="C71" s="107"/>
    </row>
    <row r="72" spans="1:50" ht="25.2" customHeight="1" x14ac:dyDescent="0.25">
      <c r="A72" s="115" t="s">
        <v>170</v>
      </c>
      <c r="B72" s="123">
        <f>B71+B69</f>
        <v>0</v>
      </c>
      <c r="C72" s="107"/>
    </row>
    <row r="73" spans="1:50" ht="25.2" customHeight="1" x14ac:dyDescent="0.25">
      <c r="A73" s="115" t="s">
        <v>171</v>
      </c>
      <c r="B73" s="125">
        <f>SUM(B60,B63,B66)</f>
        <v>0</v>
      </c>
      <c r="C73" s="107"/>
    </row>
    <row r="74" spans="1:50" ht="32.4" customHeight="1" thickBot="1" x14ac:dyDescent="0.3">
      <c r="A74" s="116" t="s">
        <v>172</v>
      </c>
      <c r="B74" s="126">
        <f>B72+B73</f>
        <v>0</v>
      </c>
      <c r="C74" s="108"/>
    </row>
    <row r="75" spans="1:50" ht="15.6" x14ac:dyDescent="0.3">
      <c r="A75" s="53"/>
      <c r="B75" s="54"/>
      <c r="C75" s="53"/>
    </row>
    <row r="76" spans="1:50" ht="15.6" x14ac:dyDescent="0.3">
      <c r="A76" s="53"/>
      <c r="B76" s="54"/>
      <c r="C76" s="53"/>
    </row>
    <row r="77" spans="1:50" ht="15.6" x14ac:dyDescent="0.3">
      <c r="A77" s="53"/>
      <c r="B77" s="54"/>
      <c r="C77" s="53"/>
    </row>
    <row r="78" spans="1:50" ht="15.6" x14ac:dyDescent="0.3">
      <c r="A78" s="53"/>
      <c r="B78" s="54"/>
      <c r="C78" s="53"/>
    </row>
    <row r="79" spans="1:50" ht="15.6" x14ac:dyDescent="0.3">
      <c r="A79" s="53"/>
      <c r="B79" s="54"/>
      <c r="C79" s="53"/>
    </row>
    <row r="80" spans="1:50" ht="15.6" x14ac:dyDescent="0.3">
      <c r="A80" s="53"/>
      <c r="B80" s="54"/>
      <c r="C80" s="53"/>
    </row>
    <row r="81" spans="1:3" ht="15.6" x14ac:dyDescent="0.3">
      <c r="A81" s="53"/>
      <c r="B81" s="54"/>
      <c r="C81" s="53"/>
    </row>
    <row r="82" spans="1:3" ht="15.6" x14ac:dyDescent="0.3">
      <c r="A82" s="53"/>
      <c r="B82" s="54"/>
      <c r="C82" s="53"/>
    </row>
    <row r="83" spans="1:3" ht="15.6" x14ac:dyDescent="0.3">
      <c r="A83" s="53"/>
      <c r="B83" s="54"/>
      <c r="C83" s="53"/>
    </row>
    <row r="84" spans="1:3" ht="15.6" x14ac:dyDescent="0.3">
      <c r="A84" s="53"/>
      <c r="B84" s="54"/>
      <c r="C84" s="53"/>
    </row>
    <row r="85" spans="1:3" ht="15.6" x14ac:dyDescent="0.3">
      <c r="A85" s="53"/>
      <c r="B85" s="54"/>
      <c r="C85" s="53"/>
    </row>
    <row r="86" spans="1:3" ht="15.6" x14ac:dyDescent="0.3">
      <c r="A86" s="53"/>
      <c r="B86" s="54"/>
      <c r="C86" s="53"/>
    </row>
    <row r="87" spans="1:3" ht="15.6" x14ac:dyDescent="0.3">
      <c r="A87" s="53"/>
      <c r="B87" s="54"/>
      <c r="C87" s="53"/>
    </row>
    <row r="88" spans="1:3" ht="15.6" x14ac:dyDescent="0.3">
      <c r="A88" s="53"/>
      <c r="B88" s="54"/>
      <c r="C88" s="53"/>
    </row>
    <row r="89" spans="1:3" ht="15.6" x14ac:dyDescent="0.3">
      <c r="A89" s="53"/>
      <c r="B89" s="54"/>
      <c r="C89" s="53"/>
    </row>
    <row r="90" spans="1:3" ht="15.6" x14ac:dyDescent="0.3">
      <c r="A90" s="53"/>
      <c r="B90" s="54"/>
      <c r="C90" s="53"/>
    </row>
    <row r="91" spans="1:3" ht="15.6" x14ac:dyDescent="0.3">
      <c r="A91" s="53"/>
      <c r="B91" s="54"/>
      <c r="C91" s="53"/>
    </row>
    <row r="92" spans="1:3" ht="15.6" x14ac:dyDescent="0.3">
      <c r="A92" s="53"/>
      <c r="B92" s="54"/>
      <c r="C92" s="53"/>
    </row>
    <row r="93" spans="1:3" ht="15.6" x14ac:dyDescent="0.3">
      <c r="A93" s="53"/>
      <c r="B93" s="54"/>
      <c r="C93" s="53"/>
    </row>
    <row r="94" spans="1:3" ht="15.6" x14ac:dyDescent="0.3">
      <c r="A94" s="53"/>
      <c r="B94" s="54"/>
      <c r="C94" s="53"/>
    </row>
    <row r="95" spans="1:3" ht="15.6" x14ac:dyDescent="0.3">
      <c r="A95" s="53"/>
      <c r="B95" s="54"/>
      <c r="C95" s="53"/>
    </row>
    <row r="96" spans="1:3" ht="15.6" x14ac:dyDescent="0.3">
      <c r="A96" s="53"/>
      <c r="B96" s="54"/>
      <c r="C96" s="53"/>
    </row>
    <row r="97" spans="1:3" ht="15.6" x14ac:dyDescent="0.3">
      <c r="A97" s="53"/>
      <c r="B97" s="54"/>
      <c r="C97" s="53"/>
    </row>
    <row r="98" spans="1:3" ht="15.6" x14ac:dyDescent="0.3">
      <c r="A98" s="53"/>
      <c r="B98" s="54"/>
      <c r="C98" s="53"/>
    </row>
    <row r="99" spans="1:3" ht="15.6" x14ac:dyDescent="0.3">
      <c r="A99" s="53"/>
      <c r="B99" s="54"/>
      <c r="C99" s="53"/>
    </row>
    <row r="100" spans="1:3" ht="15.6" x14ac:dyDescent="0.3">
      <c r="A100" s="53"/>
      <c r="B100" s="54"/>
      <c r="C100" s="53"/>
    </row>
    <row r="101" spans="1:3" ht="15.6" x14ac:dyDescent="0.3">
      <c r="A101" s="53"/>
      <c r="B101" s="54"/>
      <c r="C101" s="53"/>
    </row>
    <row r="102" spans="1:3" ht="15.6" x14ac:dyDescent="0.3">
      <c r="A102" s="53"/>
      <c r="B102" s="54"/>
      <c r="C102" s="53"/>
    </row>
    <row r="103" spans="1:3" ht="15.6" x14ac:dyDescent="0.3">
      <c r="A103" s="53"/>
      <c r="B103" s="54"/>
      <c r="C103" s="53"/>
    </row>
    <row r="104" spans="1:3" ht="15.6" x14ac:dyDescent="0.3">
      <c r="A104" s="53"/>
      <c r="B104" s="54"/>
      <c r="C104" s="53"/>
    </row>
    <row r="105" spans="1:3" ht="15.6" x14ac:dyDescent="0.3">
      <c r="A105" s="53"/>
      <c r="B105" s="54"/>
      <c r="C105" s="53"/>
    </row>
    <row r="106" spans="1:3" ht="15.6" x14ac:dyDescent="0.3">
      <c r="A106" s="53"/>
      <c r="B106" s="54"/>
      <c r="C106" s="53"/>
    </row>
    <row r="107" spans="1:3" ht="15.6" x14ac:dyDescent="0.3">
      <c r="A107" s="53"/>
      <c r="B107" s="54"/>
      <c r="C107" s="53"/>
    </row>
    <row r="108" spans="1:3" ht="15.6" x14ac:dyDescent="0.3">
      <c r="A108" s="53"/>
      <c r="B108" s="54"/>
      <c r="C108" s="53"/>
    </row>
    <row r="109" spans="1:3" ht="15.6" x14ac:dyDescent="0.3">
      <c r="A109" s="53"/>
      <c r="B109" s="54"/>
      <c r="C109" s="53"/>
    </row>
    <row r="110" spans="1:3" ht="15.6" x14ac:dyDescent="0.3">
      <c r="A110" s="53"/>
      <c r="B110" s="54"/>
      <c r="C110" s="53"/>
    </row>
    <row r="111" spans="1:3" ht="15.6" x14ac:dyDescent="0.3">
      <c r="A111" s="53"/>
      <c r="B111" s="54"/>
      <c r="C111" s="53"/>
    </row>
    <row r="112" spans="1:3" ht="15.6" x14ac:dyDescent="0.3">
      <c r="A112" s="53"/>
      <c r="B112" s="54"/>
      <c r="C112" s="53"/>
    </row>
    <row r="113" spans="1:3" ht="15.6" x14ac:dyDescent="0.3">
      <c r="A113" s="53"/>
      <c r="B113" s="54"/>
      <c r="C113" s="53"/>
    </row>
    <row r="114" spans="1:3" ht="15.6" x14ac:dyDescent="0.3">
      <c r="A114" s="53"/>
      <c r="B114" s="54"/>
      <c r="C114" s="53"/>
    </row>
    <row r="115" spans="1:3" ht="15.6" x14ac:dyDescent="0.3">
      <c r="A115" s="53"/>
      <c r="B115" s="54"/>
      <c r="C115" s="53"/>
    </row>
    <row r="116" spans="1:3" ht="15.6" x14ac:dyDescent="0.3">
      <c r="A116" s="53"/>
      <c r="B116" s="54"/>
      <c r="C116" s="53"/>
    </row>
    <row r="117" spans="1:3" ht="15.6" x14ac:dyDescent="0.3">
      <c r="A117" s="53"/>
      <c r="B117" s="54"/>
      <c r="C117" s="53"/>
    </row>
    <row r="118" spans="1:3" ht="15.6" x14ac:dyDescent="0.3">
      <c r="A118" s="53"/>
      <c r="B118" s="54"/>
      <c r="C118" s="53"/>
    </row>
    <row r="119" spans="1:3" ht="15.6" x14ac:dyDescent="0.3">
      <c r="A119" s="53"/>
      <c r="B119" s="54"/>
      <c r="C119" s="53"/>
    </row>
    <row r="120" spans="1:3" ht="15.6" x14ac:dyDescent="0.3">
      <c r="A120" s="53"/>
      <c r="B120" s="54"/>
      <c r="C120" s="53"/>
    </row>
    <row r="121" spans="1:3" ht="15.6" x14ac:dyDescent="0.3">
      <c r="A121" s="53"/>
      <c r="B121" s="54"/>
      <c r="C121" s="53"/>
    </row>
    <row r="122" spans="1:3" ht="15.6" x14ac:dyDescent="0.3">
      <c r="A122" s="53"/>
      <c r="B122" s="54"/>
      <c r="C122" s="53"/>
    </row>
    <row r="123" spans="1:3" ht="15.6" x14ac:dyDescent="0.3">
      <c r="A123" s="53"/>
      <c r="B123" s="54"/>
      <c r="C123" s="53"/>
    </row>
    <row r="124" spans="1:3" ht="15.6" x14ac:dyDescent="0.3">
      <c r="A124" s="53"/>
      <c r="B124" s="54"/>
      <c r="C124" s="53"/>
    </row>
    <row r="125" spans="1:3" ht="15.6" x14ac:dyDescent="0.3">
      <c r="A125" s="53"/>
      <c r="B125" s="54"/>
      <c r="C125" s="53"/>
    </row>
    <row r="126" spans="1:3" ht="15.6" x14ac:dyDescent="0.3">
      <c r="A126" s="53"/>
      <c r="B126" s="54"/>
      <c r="C126" s="53"/>
    </row>
    <row r="127" spans="1:3" ht="15.6" x14ac:dyDescent="0.3">
      <c r="A127" s="53"/>
      <c r="B127" s="54"/>
      <c r="C127" s="53"/>
    </row>
    <row r="128" spans="1:3" ht="15.6" x14ac:dyDescent="0.3">
      <c r="A128" s="53"/>
      <c r="B128" s="54"/>
      <c r="C128" s="53"/>
    </row>
    <row r="129" spans="1:3" ht="15.6" x14ac:dyDescent="0.3">
      <c r="A129" s="53"/>
      <c r="B129" s="54"/>
      <c r="C129" s="53"/>
    </row>
    <row r="130" spans="1:3" ht="15.6" x14ac:dyDescent="0.3">
      <c r="A130" s="53"/>
      <c r="B130" s="54"/>
      <c r="C130" s="53"/>
    </row>
    <row r="131" spans="1:3" ht="15.6" x14ac:dyDescent="0.3">
      <c r="A131" s="53"/>
      <c r="B131" s="54"/>
      <c r="C131" s="53"/>
    </row>
    <row r="132" spans="1:3" ht="15.6" x14ac:dyDescent="0.3">
      <c r="A132" s="53"/>
      <c r="B132" s="54"/>
      <c r="C132" s="53"/>
    </row>
    <row r="133" spans="1:3" ht="15.6" x14ac:dyDescent="0.3">
      <c r="A133" s="53"/>
      <c r="B133" s="54"/>
      <c r="C133" s="53"/>
    </row>
    <row r="134" spans="1:3" ht="15.6" x14ac:dyDescent="0.3">
      <c r="A134" s="53"/>
      <c r="B134" s="54"/>
      <c r="C134" s="53"/>
    </row>
    <row r="135" spans="1:3" ht="15.6" x14ac:dyDescent="0.3">
      <c r="A135" s="53"/>
      <c r="B135" s="54"/>
      <c r="C135" s="53"/>
    </row>
    <row r="136" spans="1:3" ht="15.6" x14ac:dyDescent="0.3">
      <c r="A136" s="53"/>
      <c r="B136" s="54"/>
      <c r="C136" s="53"/>
    </row>
    <row r="137" spans="1:3" ht="15.6" x14ac:dyDescent="0.3">
      <c r="A137" s="53"/>
      <c r="B137" s="54"/>
      <c r="C137" s="53"/>
    </row>
    <row r="138" spans="1:3" ht="15.6" x14ac:dyDescent="0.3">
      <c r="A138" s="53"/>
      <c r="B138" s="54"/>
      <c r="C138" s="53"/>
    </row>
    <row r="139" spans="1:3" ht="15.6" x14ac:dyDescent="0.3">
      <c r="A139" s="53"/>
      <c r="B139" s="54"/>
      <c r="C139" s="53"/>
    </row>
    <row r="140" spans="1:3" ht="15.6" x14ac:dyDescent="0.3">
      <c r="A140" s="53"/>
      <c r="B140" s="54"/>
      <c r="C140" s="53"/>
    </row>
    <row r="141" spans="1:3" ht="15.6" x14ac:dyDescent="0.3">
      <c r="A141" s="53"/>
      <c r="B141" s="54"/>
      <c r="C141" s="53"/>
    </row>
    <row r="142" spans="1:3" ht="15.6" x14ac:dyDescent="0.3">
      <c r="A142" s="53"/>
      <c r="B142" s="54"/>
      <c r="C142" s="53"/>
    </row>
    <row r="143" spans="1:3" ht="15.6" x14ac:dyDescent="0.3">
      <c r="A143" s="53"/>
      <c r="B143" s="54"/>
      <c r="C143" s="53"/>
    </row>
    <row r="144" spans="1:3" ht="15.6" x14ac:dyDescent="0.3">
      <c r="A144" s="53"/>
      <c r="B144" s="54"/>
      <c r="C144" s="53"/>
    </row>
    <row r="145" spans="1:3" ht="15.6" x14ac:dyDescent="0.3">
      <c r="A145" s="53"/>
      <c r="B145" s="54"/>
      <c r="C145" s="53"/>
    </row>
    <row r="146" spans="1:3" ht="15.6" x14ac:dyDescent="0.3">
      <c r="A146" s="53"/>
      <c r="B146" s="54"/>
      <c r="C146" s="53"/>
    </row>
    <row r="147" spans="1:3" ht="15.6" x14ac:dyDescent="0.3">
      <c r="A147" s="53"/>
      <c r="B147" s="54"/>
      <c r="C147" s="53"/>
    </row>
    <row r="148" spans="1:3" ht="15.6" x14ac:dyDescent="0.3">
      <c r="A148" s="53"/>
      <c r="B148" s="54"/>
      <c r="C148" s="53"/>
    </row>
    <row r="149" spans="1:3" ht="15.6" x14ac:dyDescent="0.3">
      <c r="A149" s="53"/>
      <c r="B149" s="54"/>
      <c r="C149" s="53"/>
    </row>
    <row r="150" spans="1:3" ht="15.6" x14ac:dyDescent="0.3">
      <c r="A150" s="53"/>
      <c r="B150" s="54"/>
      <c r="C150" s="53"/>
    </row>
    <row r="151" spans="1:3" ht="15.6" x14ac:dyDescent="0.3">
      <c r="A151" s="53"/>
      <c r="B151" s="54"/>
      <c r="C151" s="53"/>
    </row>
    <row r="152" spans="1:3" ht="15.6" x14ac:dyDescent="0.3">
      <c r="A152" s="53"/>
      <c r="B152" s="54"/>
      <c r="C152" s="53"/>
    </row>
    <row r="153" spans="1:3" ht="15.6" x14ac:dyDescent="0.3">
      <c r="A153" s="53"/>
      <c r="B153" s="54"/>
      <c r="C153" s="53"/>
    </row>
    <row r="154" spans="1:3" ht="15.6" x14ac:dyDescent="0.3">
      <c r="A154" s="53"/>
      <c r="B154" s="54"/>
      <c r="C154" s="53"/>
    </row>
    <row r="155" spans="1:3" ht="15.6" x14ac:dyDescent="0.3">
      <c r="A155" s="53"/>
      <c r="B155" s="54"/>
      <c r="C155" s="53"/>
    </row>
    <row r="156" spans="1:3" ht="15.6" x14ac:dyDescent="0.3">
      <c r="A156" s="53"/>
      <c r="B156" s="54"/>
      <c r="C156" s="53"/>
    </row>
    <row r="157" spans="1:3" ht="15.6" x14ac:dyDescent="0.3">
      <c r="A157" s="53"/>
      <c r="B157" s="54"/>
      <c r="C157" s="53"/>
    </row>
    <row r="158" spans="1:3" ht="15.6" x14ac:dyDescent="0.3">
      <c r="A158" s="53"/>
      <c r="B158" s="54"/>
      <c r="C158" s="53"/>
    </row>
    <row r="159" spans="1:3" ht="15.6" x14ac:dyDescent="0.3">
      <c r="A159" s="53"/>
      <c r="B159" s="54"/>
      <c r="C159" s="53"/>
    </row>
    <row r="160" spans="1:3" ht="15.6" x14ac:dyDescent="0.3">
      <c r="A160" s="53"/>
      <c r="B160" s="54"/>
      <c r="C160" s="53"/>
    </row>
    <row r="161" spans="1:3" ht="15.6" x14ac:dyDescent="0.3">
      <c r="A161" s="53"/>
      <c r="B161" s="54"/>
      <c r="C161" s="53"/>
    </row>
    <row r="162" spans="1:3" ht="15.6" x14ac:dyDescent="0.3">
      <c r="A162" s="53"/>
      <c r="B162" s="54"/>
      <c r="C162" s="53"/>
    </row>
    <row r="163" spans="1:3" ht="15.6" x14ac:dyDescent="0.3">
      <c r="A163" s="53"/>
      <c r="B163" s="54"/>
      <c r="C163" s="53"/>
    </row>
    <row r="164" spans="1:3" ht="15.6" x14ac:dyDescent="0.3">
      <c r="A164" s="53"/>
      <c r="B164" s="54"/>
      <c r="C164" s="53"/>
    </row>
    <row r="165" spans="1:3" ht="15.6" x14ac:dyDescent="0.3">
      <c r="A165" s="53"/>
      <c r="B165" s="54"/>
      <c r="C165" s="53"/>
    </row>
    <row r="166" spans="1:3" ht="15.6" x14ac:dyDescent="0.3">
      <c r="A166" s="53"/>
      <c r="B166" s="54"/>
      <c r="C166" s="53"/>
    </row>
    <row r="167" spans="1:3" ht="15.6" x14ac:dyDescent="0.3">
      <c r="A167" s="53"/>
      <c r="B167" s="54"/>
      <c r="C167" s="53"/>
    </row>
    <row r="168" spans="1:3" ht="15.6" x14ac:dyDescent="0.3">
      <c r="A168" s="53"/>
      <c r="B168" s="54"/>
      <c r="C168" s="53"/>
    </row>
    <row r="169" spans="1:3" ht="15.6" x14ac:dyDescent="0.3">
      <c r="A169" s="53"/>
      <c r="B169" s="54"/>
      <c r="C169" s="53"/>
    </row>
    <row r="170" spans="1:3" ht="15.6" x14ac:dyDescent="0.3">
      <c r="A170" s="53"/>
      <c r="B170" s="54"/>
      <c r="C170" s="53"/>
    </row>
    <row r="171" spans="1:3" ht="15.6" x14ac:dyDescent="0.3">
      <c r="A171" s="53"/>
      <c r="B171" s="54"/>
      <c r="C171" s="53"/>
    </row>
    <row r="172" spans="1:3" ht="15.6" x14ac:dyDescent="0.3">
      <c r="A172" s="53"/>
      <c r="B172" s="54"/>
      <c r="C172" s="53"/>
    </row>
    <row r="173" spans="1:3" ht="15.6" x14ac:dyDescent="0.3">
      <c r="A173" s="53"/>
      <c r="B173" s="54"/>
      <c r="C173" s="53"/>
    </row>
    <row r="174" spans="1:3" ht="15.6" x14ac:dyDescent="0.3">
      <c r="A174" s="53"/>
      <c r="B174" s="54"/>
      <c r="C174" s="53"/>
    </row>
    <row r="175" spans="1:3" ht="15.6" x14ac:dyDescent="0.3">
      <c r="A175" s="53"/>
      <c r="B175" s="54"/>
      <c r="C175" s="53"/>
    </row>
    <row r="176" spans="1:3" ht="15.6" x14ac:dyDescent="0.3">
      <c r="A176" s="53"/>
      <c r="B176" s="54"/>
      <c r="C176" s="53"/>
    </row>
    <row r="177" spans="1:3" ht="15.6" x14ac:dyDescent="0.3">
      <c r="A177" s="53"/>
      <c r="B177" s="54"/>
      <c r="C177" s="53"/>
    </row>
    <row r="178" spans="1:3" ht="15.6" x14ac:dyDescent="0.3">
      <c r="A178" s="53"/>
      <c r="B178" s="54"/>
      <c r="C178" s="53"/>
    </row>
    <row r="179" spans="1:3" ht="15.6" x14ac:dyDescent="0.3">
      <c r="A179" s="53"/>
      <c r="B179" s="54"/>
      <c r="C179" s="53"/>
    </row>
    <row r="180" spans="1:3" ht="15.6" x14ac:dyDescent="0.3">
      <c r="A180" s="53"/>
      <c r="B180" s="54"/>
      <c r="C180" s="53"/>
    </row>
    <row r="181" spans="1:3" ht="15.6" x14ac:dyDescent="0.3">
      <c r="A181" s="53"/>
      <c r="B181" s="54"/>
      <c r="C181" s="53"/>
    </row>
    <row r="182" spans="1:3" ht="15.6" x14ac:dyDescent="0.3">
      <c r="A182" s="53"/>
      <c r="B182" s="54"/>
      <c r="C182" s="53"/>
    </row>
    <row r="183" spans="1:3" ht="15.6" x14ac:dyDescent="0.3">
      <c r="A183" s="53"/>
      <c r="B183" s="54"/>
      <c r="C183" s="53"/>
    </row>
    <row r="184" spans="1:3" ht="15.6" x14ac:dyDescent="0.3">
      <c r="A184" s="53"/>
      <c r="B184" s="54"/>
      <c r="C184" s="53"/>
    </row>
    <row r="185" spans="1:3" ht="15.6" x14ac:dyDescent="0.3">
      <c r="A185" s="53"/>
      <c r="B185" s="54"/>
      <c r="C185" s="53"/>
    </row>
    <row r="186" spans="1:3" ht="15.6" x14ac:dyDescent="0.3">
      <c r="A186" s="53"/>
      <c r="B186" s="54"/>
      <c r="C186" s="53"/>
    </row>
    <row r="187" spans="1:3" ht="15.6" x14ac:dyDescent="0.3">
      <c r="A187" s="53"/>
      <c r="B187" s="54"/>
      <c r="C187" s="53"/>
    </row>
    <row r="188" spans="1:3" ht="15.6" x14ac:dyDescent="0.3">
      <c r="A188" s="53"/>
      <c r="B188" s="54"/>
      <c r="C188" s="53"/>
    </row>
    <row r="189" spans="1:3" ht="15.6" x14ac:dyDescent="0.3">
      <c r="A189" s="53"/>
      <c r="B189" s="54"/>
      <c r="C189" s="53"/>
    </row>
    <row r="190" spans="1:3" ht="15.6" x14ac:dyDescent="0.3">
      <c r="A190" s="53"/>
      <c r="B190" s="54"/>
      <c r="C190" s="53"/>
    </row>
    <row r="191" spans="1:3" ht="15.6" x14ac:dyDescent="0.3">
      <c r="A191" s="53"/>
      <c r="B191" s="54"/>
      <c r="C191" s="53"/>
    </row>
    <row r="192" spans="1:3" ht="15.6" x14ac:dyDescent="0.3">
      <c r="A192" s="53"/>
      <c r="B192" s="54"/>
      <c r="C192" s="53"/>
    </row>
    <row r="193" spans="1:3" ht="15.6" x14ac:dyDescent="0.3">
      <c r="A193" s="53"/>
      <c r="B193" s="54"/>
      <c r="C193" s="53"/>
    </row>
    <row r="194" spans="1:3" ht="15.6" x14ac:dyDescent="0.3">
      <c r="A194" s="53"/>
      <c r="B194" s="54"/>
      <c r="C194" s="53"/>
    </row>
    <row r="195" spans="1:3" ht="15.6" x14ac:dyDescent="0.3">
      <c r="A195" s="53"/>
      <c r="B195" s="54"/>
      <c r="C195" s="53"/>
    </row>
    <row r="196" spans="1:3" ht="15.6" x14ac:dyDescent="0.3">
      <c r="A196" s="53"/>
      <c r="B196" s="54"/>
      <c r="C196" s="53"/>
    </row>
    <row r="197" spans="1:3" ht="15.6" x14ac:dyDescent="0.3">
      <c r="A197" s="53"/>
      <c r="B197" s="54"/>
      <c r="C197" s="53"/>
    </row>
    <row r="198" spans="1:3" ht="15.6" x14ac:dyDescent="0.3">
      <c r="A198" s="53"/>
      <c r="B198" s="54"/>
      <c r="C198" s="53"/>
    </row>
    <row r="199" spans="1:3" ht="15.6" x14ac:dyDescent="0.3">
      <c r="A199" s="53"/>
      <c r="B199" s="54"/>
      <c r="C199" s="53"/>
    </row>
    <row r="200" spans="1:3" ht="15.6" x14ac:dyDescent="0.3">
      <c r="A200" s="53"/>
      <c r="B200" s="54"/>
      <c r="C200" s="53"/>
    </row>
    <row r="201" spans="1:3" ht="15.6" x14ac:dyDescent="0.3">
      <c r="A201" s="53"/>
      <c r="B201" s="54"/>
      <c r="C201" s="53"/>
    </row>
    <row r="202" spans="1:3" ht="15.6" x14ac:dyDescent="0.3">
      <c r="A202" s="53"/>
      <c r="B202" s="54"/>
      <c r="C202" s="53"/>
    </row>
    <row r="203" spans="1:3" ht="15.6" x14ac:dyDescent="0.3">
      <c r="A203" s="53"/>
      <c r="B203" s="54"/>
      <c r="C203" s="53"/>
    </row>
    <row r="204" spans="1:3" ht="15.6" x14ac:dyDescent="0.3">
      <c r="A204" s="53"/>
      <c r="B204" s="54"/>
      <c r="C204" s="53"/>
    </row>
    <row r="205" spans="1:3" ht="15.6" x14ac:dyDescent="0.3">
      <c r="A205" s="53"/>
      <c r="B205" s="54"/>
      <c r="C205" s="53"/>
    </row>
    <row r="206" spans="1:3" ht="15.6" x14ac:dyDescent="0.3">
      <c r="A206" s="53"/>
      <c r="B206" s="54"/>
      <c r="C206" s="53"/>
    </row>
    <row r="207" spans="1:3" ht="15.6" x14ac:dyDescent="0.3">
      <c r="A207" s="53"/>
      <c r="B207" s="54"/>
      <c r="C207" s="53"/>
    </row>
    <row r="208" spans="1:3" ht="15.6" x14ac:dyDescent="0.3">
      <c r="A208" s="53"/>
      <c r="B208" s="54"/>
      <c r="C208" s="53"/>
    </row>
    <row r="209" spans="1:3" ht="15.6" x14ac:dyDescent="0.3">
      <c r="A209" s="53"/>
      <c r="B209" s="54"/>
      <c r="C209" s="53"/>
    </row>
    <row r="210" spans="1:3" ht="15.6" x14ac:dyDescent="0.3">
      <c r="A210" s="53"/>
      <c r="B210" s="54"/>
      <c r="C210" s="53"/>
    </row>
    <row r="211" spans="1:3" ht="15.6" x14ac:dyDescent="0.3">
      <c r="A211" s="53"/>
      <c r="B211" s="54"/>
      <c r="C211" s="53"/>
    </row>
    <row r="212" spans="1:3" ht="15.6" x14ac:dyDescent="0.3">
      <c r="A212" s="53"/>
      <c r="B212" s="54"/>
      <c r="C212" s="53"/>
    </row>
    <row r="213" spans="1:3" ht="15.6" x14ac:dyDescent="0.3">
      <c r="A213" s="53"/>
      <c r="B213" s="54"/>
      <c r="C213" s="53"/>
    </row>
    <row r="214" spans="1:3" ht="15.6" x14ac:dyDescent="0.3">
      <c r="A214" s="53"/>
      <c r="B214" s="54"/>
      <c r="C214" s="53"/>
    </row>
    <row r="215" spans="1:3" ht="15.6" x14ac:dyDescent="0.3">
      <c r="A215" s="53"/>
      <c r="B215" s="54"/>
      <c r="C215" s="53"/>
    </row>
    <row r="216" spans="1:3" ht="15.6" x14ac:dyDescent="0.3">
      <c r="A216" s="53"/>
      <c r="B216" s="54"/>
      <c r="C216" s="53"/>
    </row>
    <row r="217" spans="1:3" ht="15.6" x14ac:dyDescent="0.3">
      <c r="A217" s="53"/>
      <c r="B217" s="54"/>
      <c r="C217" s="53"/>
    </row>
    <row r="218" spans="1:3" ht="15.6" x14ac:dyDescent="0.3">
      <c r="A218" s="53"/>
      <c r="B218" s="54"/>
      <c r="C218" s="53"/>
    </row>
    <row r="219" spans="1:3" ht="15.6" x14ac:dyDescent="0.3">
      <c r="A219" s="53"/>
      <c r="B219" s="54"/>
      <c r="C219" s="53"/>
    </row>
    <row r="220" spans="1:3" ht="15.6" x14ac:dyDescent="0.3">
      <c r="A220" s="53"/>
      <c r="B220" s="54"/>
      <c r="C220" s="53"/>
    </row>
    <row r="221" spans="1:3" ht="15.6" x14ac:dyDescent="0.3">
      <c r="A221" s="53"/>
      <c r="B221" s="54"/>
      <c r="C221" s="53"/>
    </row>
    <row r="222" spans="1:3" ht="15.6" x14ac:dyDescent="0.3">
      <c r="A222" s="53"/>
      <c r="B222" s="54"/>
      <c r="C222" s="53"/>
    </row>
    <row r="223" spans="1:3" ht="15.6" x14ac:dyDescent="0.3">
      <c r="A223" s="53"/>
      <c r="B223" s="54"/>
      <c r="C223" s="53"/>
    </row>
    <row r="224" spans="1:3" ht="15.6" x14ac:dyDescent="0.3">
      <c r="A224" s="53"/>
      <c r="B224" s="54"/>
      <c r="C224" s="53"/>
    </row>
    <row r="225" spans="1:3" ht="15.6" x14ac:dyDescent="0.3">
      <c r="A225" s="53"/>
      <c r="B225" s="54"/>
      <c r="C225" s="53"/>
    </row>
    <row r="226" spans="1:3" ht="15.6" x14ac:dyDescent="0.3">
      <c r="A226" s="53"/>
      <c r="B226" s="54"/>
      <c r="C226" s="53"/>
    </row>
    <row r="227" spans="1:3" ht="15.6" x14ac:dyDescent="0.3">
      <c r="A227" s="53"/>
      <c r="B227" s="54"/>
      <c r="C227" s="53"/>
    </row>
    <row r="228" spans="1:3" ht="15.6" x14ac:dyDescent="0.3">
      <c r="A228" s="53"/>
      <c r="B228" s="54"/>
      <c r="C228" s="53"/>
    </row>
    <row r="229" spans="1:3" ht="15.6" x14ac:dyDescent="0.3">
      <c r="A229" s="53"/>
      <c r="B229" s="54"/>
      <c r="C229" s="53"/>
    </row>
    <row r="230" spans="1:3" ht="15.6" x14ac:dyDescent="0.3">
      <c r="A230" s="53"/>
      <c r="B230" s="54"/>
      <c r="C230" s="53"/>
    </row>
    <row r="231" spans="1:3" ht="15.6" x14ac:dyDescent="0.3">
      <c r="A231" s="53"/>
      <c r="B231" s="54"/>
      <c r="C231" s="53"/>
    </row>
    <row r="232" spans="1:3" ht="15.6" x14ac:dyDescent="0.3">
      <c r="A232" s="53"/>
      <c r="B232" s="54"/>
      <c r="C232" s="53"/>
    </row>
    <row r="233" spans="1:3" ht="15.6" x14ac:dyDescent="0.3">
      <c r="A233" s="53"/>
      <c r="B233" s="54"/>
      <c r="C233" s="53"/>
    </row>
    <row r="234" spans="1:3" ht="15.6" x14ac:dyDescent="0.3">
      <c r="A234" s="53"/>
      <c r="B234" s="54"/>
      <c r="C234" s="53"/>
    </row>
    <row r="235" spans="1:3" ht="15.6" x14ac:dyDescent="0.3">
      <c r="A235" s="53"/>
      <c r="B235" s="54"/>
      <c r="C235" s="53"/>
    </row>
    <row r="236" spans="1:3" ht="15.6" x14ac:dyDescent="0.3">
      <c r="A236" s="53"/>
      <c r="B236" s="54"/>
      <c r="C236" s="53"/>
    </row>
    <row r="237" spans="1:3" ht="15.6" x14ac:dyDescent="0.3">
      <c r="A237" s="53"/>
      <c r="B237" s="54"/>
      <c r="C237" s="53"/>
    </row>
    <row r="238" spans="1:3" ht="15.6" x14ac:dyDescent="0.3">
      <c r="A238" s="53"/>
      <c r="B238" s="54"/>
      <c r="C238" s="53"/>
    </row>
    <row r="239" spans="1:3" ht="15.6" x14ac:dyDescent="0.3">
      <c r="A239" s="53"/>
      <c r="B239" s="54"/>
      <c r="C239" s="53"/>
    </row>
    <row r="240" spans="1:3" ht="15.6" x14ac:dyDescent="0.3">
      <c r="A240" s="53"/>
      <c r="B240" s="54"/>
      <c r="C240" s="53"/>
    </row>
    <row r="241" spans="1:3" ht="15.6" x14ac:dyDescent="0.3">
      <c r="A241" s="53"/>
      <c r="B241" s="54"/>
      <c r="C241" s="53"/>
    </row>
    <row r="242" spans="1:3" ht="15.6" x14ac:dyDescent="0.3">
      <c r="A242" s="53"/>
      <c r="B242" s="54"/>
      <c r="C242" s="53"/>
    </row>
    <row r="243" spans="1:3" ht="15.6" x14ac:dyDescent="0.3">
      <c r="A243" s="53"/>
      <c r="B243" s="54"/>
      <c r="C243" s="53"/>
    </row>
    <row r="244" spans="1:3" ht="15.6" x14ac:dyDescent="0.3">
      <c r="A244" s="53"/>
      <c r="B244" s="54"/>
      <c r="C244" s="53"/>
    </row>
    <row r="245" spans="1:3" ht="15.6" x14ac:dyDescent="0.3">
      <c r="A245" s="53"/>
      <c r="B245" s="54"/>
      <c r="C245" s="53"/>
    </row>
    <row r="246" spans="1:3" ht="15.6" x14ac:dyDescent="0.3">
      <c r="A246" s="53"/>
      <c r="B246" s="54"/>
      <c r="C246" s="53"/>
    </row>
    <row r="247" spans="1:3" ht="15.6" x14ac:dyDescent="0.3">
      <c r="A247" s="53"/>
      <c r="B247" s="54"/>
      <c r="C247" s="53"/>
    </row>
    <row r="248" spans="1:3" ht="15.6" x14ac:dyDescent="0.3">
      <c r="A248" s="53"/>
      <c r="B248" s="54"/>
      <c r="C248" s="53"/>
    </row>
    <row r="249" spans="1:3" ht="15.6" x14ac:dyDescent="0.3">
      <c r="A249" s="53"/>
      <c r="B249" s="54"/>
      <c r="C249" s="53"/>
    </row>
    <row r="250" spans="1:3" ht="15.6" x14ac:dyDescent="0.3">
      <c r="A250" s="53"/>
      <c r="B250" s="54"/>
      <c r="C250" s="53"/>
    </row>
    <row r="251" spans="1:3" ht="15.6" x14ac:dyDescent="0.3">
      <c r="A251" s="53"/>
      <c r="B251" s="54"/>
      <c r="C251" s="53"/>
    </row>
    <row r="252" spans="1:3" ht="15.6" x14ac:dyDescent="0.3">
      <c r="A252" s="53"/>
      <c r="B252" s="54"/>
      <c r="C252" s="53"/>
    </row>
    <row r="253" spans="1:3" ht="15.6" x14ac:dyDescent="0.3">
      <c r="A253" s="53"/>
      <c r="B253" s="54"/>
      <c r="C253" s="53"/>
    </row>
    <row r="254" spans="1:3" ht="15.6" x14ac:dyDescent="0.3">
      <c r="A254" s="53"/>
      <c r="B254" s="54"/>
      <c r="C254" s="53"/>
    </row>
    <row r="255" spans="1:3" ht="15.6" x14ac:dyDescent="0.3">
      <c r="A255" s="53"/>
      <c r="B255" s="54"/>
      <c r="C255" s="53"/>
    </row>
    <row r="256" spans="1:3" ht="15.6" x14ac:dyDescent="0.3">
      <c r="A256" s="53"/>
      <c r="B256" s="54"/>
      <c r="C256" s="53"/>
    </row>
    <row r="257" spans="1:3" ht="15.6" x14ac:dyDescent="0.3">
      <c r="A257" s="53"/>
      <c r="B257" s="54"/>
      <c r="C257" s="53"/>
    </row>
    <row r="258" spans="1:3" ht="15.6" x14ac:dyDescent="0.3">
      <c r="A258" s="53"/>
      <c r="B258" s="54"/>
      <c r="C258" s="53"/>
    </row>
    <row r="259" spans="1:3" ht="15.6" x14ac:dyDescent="0.3">
      <c r="A259" s="53"/>
      <c r="B259" s="54"/>
      <c r="C259" s="53"/>
    </row>
    <row r="260" spans="1:3" ht="15.6" x14ac:dyDescent="0.3">
      <c r="A260" s="53"/>
      <c r="B260" s="54"/>
      <c r="C260" s="53"/>
    </row>
    <row r="261" spans="1:3" ht="15.6" x14ac:dyDescent="0.3">
      <c r="A261" s="53"/>
      <c r="B261" s="54"/>
      <c r="C261" s="53"/>
    </row>
    <row r="262" spans="1:3" ht="15.6" x14ac:dyDescent="0.3">
      <c r="A262" s="53"/>
      <c r="B262" s="54"/>
      <c r="C262" s="53"/>
    </row>
    <row r="263" spans="1:3" ht="15.6" x14ac:dyDescent="0.3">
      <c r="A263" s="53"/>
      <c r="B263" s="54"/>
      <c r="C263" s="53"/>
    </row>
    <row r="264" spans="1:3" ht="15.6" x14ac:dyDescent="0.3">
      <c r="A264" s="53"/>
      <c r="B264" s="54"/>
      <c r="C264" s="53"/>
    </row>
    <row r="265" spans="1:3" ht="15.6" x14ac:dyDescent="0.3">
      <c r="A265" s="53"/>
      <c r="B265" s="54"/>
      <c r="C265" s="53"/>
    </row>
    <row r="266" spans="1:3" ht="15.6" x14ac:dyDescent="0.3">
      <c r="A266" s="53"/>
      <c r="B266" s="54"/>
      <c r="C266" s="53"/>
    </row>
    <row r="267" spans="1:3" ht="15.6" x14ac:dyDescent="0.3">
      <c r="A267" s="53"/>
      <c r="B267" s="54"/>
      <c r="C267" s="53"/>
    </row>
    <row r="268" spans="1:3" ht="15.6" x14ac:dyDescent="0.3">
      <c r="A268" s="53"/>
      <c r="B268" s="54"/>
      <c r="C268" s="53"/>
    </row>
    <row r="269" spans="1:3" ht="15.6" x14ac:dyDescent="0.3">
      <c r="A269" s="53"/>
      <c r="B269" s="54"/>
      <c r="C269" s="53"/>
    </row>
    <row r="270" spans="1:3" ht="15.6" x14ac:dyDescent="0.3">
      <c r="A270" s="53"/>
      <c r="B270" s="54"/>
      <c r="C270" s="53"/>
    </row>
    <row r="271" spans="1:3" ht="15.6" x14ac:dyDescent="0.3">
      <c r="A271" s="53"/>
      <c r="B271" s="54"/>
      <c r="C271" s="53"/>
    </row>
    <row r="272" spans="1:3" ht="15.6" x14ac:dyDescent="0.3">
      <c r="A272" s="53"/>
      <c r="B272" s="54"/>
      <c r="C272" s="53"/>
    </row>
    <row r="273" spans="1:3" ht="15.6" x14ac:dyDescent="0.3">
      <c r="A273" s="53"/>
      <c r="B273" s="54"/>
      <c r="C273" s="53"/>
    </row>
    <row r="274" spans="1:3" ht="15.6" x14ac:dyDescent="0.3">
      <c r="A274" s="53"/>
      <c r="B274" s="54"/>
      <c r="C274" s="53"/>
    </row>
    <row r="275" spans="1:3" ht="15.6" x14ac:dyDescent="0.3">
      <c r="A275" s="53"/>
      <c r="B275" s="54"/>
      <c r="C275" s="53"/>
    </row>
    <row r="276" spans="1:3" ht="15.6" x14ac:dyDescent="0.3">
      <c r="A276" s="53"/>
      <c r="B276" s="54"/>
      <c r="C276" s="53"/>
    </row>
    <row r="277" spans="1:3" ht="15.6" x14ac:dyDescent="0.3">
      <c r="A277" s="53"/>
      <c r="B277" s="54"/>
      <c r="C277" s="53"/>
    </row>
    <row r="278" spans="1:3" ht="15.6" x14ac:dyDescent="0.3">
      <c r="A278" s="53"/>
      <c r="B278" s="54"/>
      <c r="C278" s="53"/>
    </row>
    <row r="279" spans="1:3" ht="15.6" x14ac:dyDescent="0.3">
      <c r="A279" s="53"/>
      <c r="B279" s="54"/>
      <c r="C279" s="53"/>
    </row>
    <row r="280" spans="1:3" ht="15.6" x14ac:dyDescent="0.3">
      <c r="A280" s="53"/>
      <c r="B280" s="54"/>
      <c r="C280" s="53"/>
    </row>
    <row r="281" spans="1:3" ht="15.6" x14ac:dyDescent="0.3">
      <c r="A281" s="53"/>
      <c r="B281" s="54"/>
      <c r="C281" s="53"/>
    </row>
    <row r="282" spans="1:3" ht="15.6" x14ac:dyDescent="0.3">
      <c r="A282" s="53"/>
      <c r="B282" s="54"/>
      <c r="C282" s="53"/>
    </row>
    <row r="283" spans="1:3" ht="15.6" x14ac:dyDescent="0.3">
      <c r="A283" s="53"/>
      <c r="B283" s="54"/>
      <c r="C283" s="53"/>
    </row>
    <row r="284" spans="1:3" ht="15.6" x14ac:dyDescent="0.3">
      <c r="A284" s="53"/>
      <c r="B284" s="54"/>
      <c r="C284" s="53"/>
    </row>
    <row r="285" spans="1:3" ht="15.6" x14ac:dyDescent="0.3">
      <c r="A285" s="53"/>
      <c r="B285" s="54"/>
      <c r="C285" s="53"/>
    </row>
    <row r="286" spans="1:3" ht="15.6" x14ac:dyDescent="0.3">
      <c r="A286" s="53"/>
      <c r="B286" s="54"/>
      <c r="C286" s="53"/>
    </row>
    <row r="287" spans="1:3" ht="15.6" x14ac:dyDescent="0.3">
      <c r="A287" s="53"/>
      <c r="B287" s="54"/>
      <c r="C287" s="53"/>
    </row>
    <row r="288" spans="1:3" ht="15.6" x14ac:dyDescent="0.3">
      <c r="A288" s="53"/>
      <c r="B288" s="54"/>
      <c r="C288" s="53"/>
    </row>
    <row r="289" spans="1:3" ht="15.6" x14ac:dyDescent="0.3">
      <c r="A289" s="53"/>
      <c r="B289" s="54"/>
      <c r="C289" s="53"/>
    </row>
    <row r="290" spans="1:3" ht="15.6" x14ac:dyDescent="0.3">
      <c r="A290" s="53"/>
      <c r="B290" s="54"/>
      <c r="C290" s="53"/>
    </row>
    <row r="291" spans="1:3" ht="15.6" x14ac:dyDescent="0.3">
      <c r="A291" s="53"/>
      <c r="B291" s="54"/>
      <c r="C291" s="53"/>
    </row>
    <row r="292" spans="1:3" ht="15.6" x14ac:dyDescent="0.3">
      <c r="A292" s="53"/>
      <c r="B292" s="54"/>
      <c r="C292" s="53"/>
    </row>
    <row r="293" spans="1:3" ht="15.6" x14ac:dyDescent="0.3">
      <c r="A293" s="53"/>
      <c r="B293" s="54"/>
      <c r="C293" s="53"/>
    </row>
    <row r="294" spans="1:3" ht="15.6" x14ac:dyDescent="0.3">
      <c r="A294" s="53"/>
      <c r="B294" s="54"/>
      <c r="C294" s="53"/>
    </row>
    <row r="295" spans="1:3" ht="15.6" x14ac:dyDescent="0.3">
      <c r="A295" s="53"/>
      <c r="B295" s="54"/>
      <c r="C295" s="53"/>
    </row>
    <row r="296" spans="1:3" ht="15.6" x14ac:dyDescent="0.3">
      <c r="A296" s="53"/>
      <c r="B296" s="54"/>
      <c r="C296" s="53"/>
    </row>
    <row r="297" spans="1:3" ht="15.6" x14ac:dyDescent="0.3">
      <c r="A297" s="53"/>
      <c r="B297" s="54"/>
      <c r="C297" s="53"/>
    </row>
    <row r="298" spans="1:3" ht="15.6" x14ac:dyDescent="0.3">
      <c r="A298" s="53"/>
      <c r="B298" s="54"/>
      <c r="C298" s="53"/>
    </row>
    <row r="299" spans="1:3" ht="15.6" x14ac:dyDescent="0.3">
      <c r="A299" s="53"/>
      <c r="B299" s="54"/>
      <c r="C299" s="53"/>
    </row>
    <row r="300" spans="1:3" ht="15.6" x14ac:dyDescent="0.3">
      <c r="A300" s="53"/>
      <c r="B300" s="54"/>
      <c r="C300" s="53"/>
    </row>
    <row r="301" spans="1:3" ht="15.6" x14ac:dyDescent="0.3">
      <c r="A301" s="53"/>
      <c r="B301" s="54"/>
      <c r="C301" s="53"/>
    </row>
    <row r="302" spans="1:3" ht="15.6" x14ac:dyDescent="0.3">
      <c r="A302" s="53"/>
      <c r="B302" s="54"/>
      <c r="C302" s="53"/>
    </row>
    <row r="303" spans="1:3" ht="15.6" x14ac:dyDescent="0.3">
      <c r="A303" s="53"/>
      <c r="B303" s="54"/>
      <c r="C303" s="53"/>
    </row>
    <row r="304" spans="1:3" ht="15.6" x14ac:dyDescent="0.3">
      <c r="A304" s="53"/>
      <c r="B304" s="54"/>
      <c r="C304" s="53"/>
    </row>
    <row r="305" spans="1:3" ht="15.6" x14ac:dyDescent="0.3">
      <c r="A305" s="53"/>
      <c r="B305" s="54"/>
      <c r="C305" s="53"/>
    </row>
    <row r="306" spans="1:3" ht="15.6" x14ac:dyDescent="0.3">
      <c r="A306" s="53"/>
      <c r="B306" s="54"/>
      <c r="C306" s="53"/>
    </row>
    <row r="307" spans="1:3" ht="15.6" x14ac:dyDescent="0.3">
      <c r="A307" s="53"/>
      <c r="B307" s="54"/>
      <c r="C307" s="53"/>
    </row>
    <row r="308" spans="1:3" ht="15.6" x14ac:dyDescent="0.3">
      <c r="A308" s="53"/>
      <c r="B308" s="54"/>
      <c r="C308" s="53"/>
    </row>
    <row r="309" spans="1:3" ht="15.6" x14ac:dyDescent="0.3">
      <c r="A309" s="53"/>
      <c r="B309" s="54"/>
      <c r="C309" s="53"/>
    </row>
    <row r="310" spans="1:3" ht="15.6" x14ac:dyDescent="0.3">
      <c r="A310" s="53"/>
      <c r="B310" s="54"/>
      <c r="C310" s="53"/>
    </row>
    <row r="311" spans="1:3" ht="15.6" x14ac:dyDescent="0.3">
      <c r="A311" s="53"/>
      <c r="B311" s="54"/>
      <c r="C311" s="53"/>
    </row>
    <row r="312" spans="1:3" ht="15.6" x14ac:dyDescent="0.3">
      <c r="A312" s="53"/>
      <c r="B312" s="54"/>
      <c r="C312" s="53"/>
    </row>
    <row r="313" spans="1:3" ht="15.6" x14ac:dyDescent="0.3">
      <c r="A313" s="53"/>
      <c r="B313" s="54"/>
      <c r="C313" s="53"/>
    </row>
    <row r="314" spans="1:3" ht="15.6" x14ac:dyDescent="0.3">
      <c r="A314" s="53"/>
      <c r="B314" s="54"/>
      <c r="C314" s="53"/>
    </row>
    <row r="315" spans="1:3" ht="15.6" x14ac:dyDescent="0.3">
      <c r="A315" s="53"/>
      <c r="B315" s="54"/>
      <c r="C315" s="53"/>
    </row>
    <row r="316" spans="1:3" ht="15.6" x14ac:dyDescent="0.3">
      <c r="A316" s="53"/>
      <c r="B316" s="54"/>
      <c r="C316" s="53"/>
    </row>
    <row r="317" spans="1:3" ht="15.6" x14ac:dyDescent="0.3">
      <c r="A317" s="53"/>
      <c r="B317" s="54"/>
      <c r="C317" s="53"/>
    </row>
    <row r="318" spans="1:3" ht="15.6" x14ac:dyDescent="0.3">
      <c r="A318" s="53"/>
      <c r="B318" s="54"/>
      <c r="C318" s="53"/>
    </row>
    <row r="319" spans="1:3" ht="15.6" x14ac:dyDescent="0.3">
      <c r="A319" s="53"/>
      <c r="B319" s="54"/>
      <c r="C319" s="53"/>
    </row>
    <row r="320" spans="1:3" ht="15.6" x14ac:dyDescent="0.3">
      <c r="A320" s="53"/>
      <c r="B320" s="54"/>
      <c r="C320" s="53"/>
    </row>
    <row r="321" spans="1:3" ht="15.6" x14ac:dyDescent="0.3">
      <c r="A321" s="53"/>
      <c r="B321" s="54"/>
      <c r="C321" s="53"/>
    </row>
    <row r="322" spans="1:3" ht="15.6" x14ac:dyDescent="0.3">
      <c r="A322" s="53"/>
      <c r="B322" s="54"/>
      <c r="C322" s="53"/>
    </row>
    <row r="323" spans="1:3" ht="15.6" x14ac:dyDescent="0.3">
      <c r="A323" s="53"/>
      <c r="B323" s="54"/>
      <c r="C323" s="53"/>
    </row>
    <row r="324" spans="1:3" ht="15.6" x14ac:dyDescent="0.3">
      <c r="A324" s="53"/>
      <c r="B324" s="54"/>
      <c r="C324" s="53"/>
    </row>
    <row r="325" spans="1:3" ht="15.6" x14ac:dyDescent="0.3">
      <c r="A325" s="53"/>
      <c r="B325" s="54"/>
      <c r="C325" s="53"/>
    </row>
    <row r="326" spans="1:3" ht="15.6" x14ac:dyDescent="0.3">
      <c r="A326" s="53"/>
      <c r="B326" s="54"/>
      <c r="C326" s="53"/>
    </row>
    <row r="327" spans="1:3" ht="15.6" x14ac:dyDescent="0.3">
      <c r="A327" s="53"/>
      <c r="B327" s="54"/>
      <c r="C327" s="53"/>
    </row>
    <row r="328" spans="1:3" ht="15.6" x14ac:dyDescent="0.3">
      <c r="A328" s="53"/>
      <c r="B328" s="54"/>
      <c r="C328" s="53"/>
    </row>
    <row r="329" spans="1:3" ht="15.6" x14ac:dyDescent="0.3">
      <c r="A329" s="53"/>
      <c r="B329" s="54"/>
      <c r="C329" s="53"/>
    </row>
    <row r="330" spans="1:3" ht="15.6" x14ac:dyDescent="0.3">
      <c r="A330" s="53"/>
      <c r="B330" s="54"/>
      <c r="C330" s="53"/>
    </row>
    <row r="331" spans="1:3" ht="15.6" x14ac:dyDescent="0.3">
      <c r="A331" s="53"/>
      <c r="B331" s="54"/>
      <c r="C331" s="53"/>
    </row>
    <row r="332" spans="1:3" ht="15.6" x14ac:dyDescent="0.3">
      <c r="A332" s="53"/>
      <c r="B332" s="54"/>
      <c r="C332" s="53"/>
    </row>
    <row r="333" spans="1:3" ht="15.6" x14ac:dyDescent="0.3">
      <c r="A333" s="53"/>
      <c r="B333" s="54"/>
      <c r="C333" s="53"/>
    </row>
    <row r="334" spans="1:3" ht="15.6" x14ac:dyDescent="0.3">
      <c r="A334" s="53"/>
      <c r="B334" s="54"/>
      <c r="C334" s="53"/>
    </row>
    <row r="335" spans="1:3" ht="15.6" x14ac:dyDescent="0.3">
      <c r="A335" s="53"/>
      <c r="B335" s="54"/>
      <c r="C335" s="53"/>
    </row>
    <row r="336" spans="1:3" ht="15.6" x14ac:dyDescent="0.3">
      <c r="A336" s="53"/>
      <c r="B336" s="54"/>
      <c r="C336" s="53"/>
    </row>
    <row r="337" spans="1:3" ht="15.6" x14ac:dyDescent="0.3">
      <c r="A337" s="53"/>
      <c r="B337" s="54"/>
      <c r="C337" s="53"/>
    </row>
    <row r="338" spans="1:3" ht="15.6" x14ac:dyDescent="0.3">
      <c r="A338" s="53"/>
      <c r="B338" s="54"/>
      <c r="C338" s="53"/>
    </row>
    <row r="339" spans="1:3" ht="15.6" x14ac:dyDescent="0.3">
      <c r="A339" s="53"/>
      <c r="B339" s="54"/>
      <c r="C339" s="53"/>
    </row>
    <row r="340" spans="1:3" ht="15.6" x14ac:dyDescent="0.3">
      <c r="A340" s="53"/>
      <c r="B340" s="54"/>
      <c r="C340" s="53"/>
    </row>
    <row r="341" spans="1:3" ht="15.6" x14ac:dyDescent="0.3">
      <c r="A341" s="53"/>
      <c r="B341" s="54"/>
      <c r="C341" s="53"/>
    </row>
    <row r="342" spans="1:3" ht="15.6" x14ac:dyDescent="0.3">
      <c r="A342" s="53"/>
      <c r="B342" s="54"/>
      <c r="C342" s="53"/>
    </row>
    <row r="343" spans="1:3" ht="15.6" x14ac:dyDescent="0.3">
      <c r="A343" s="53"/>
      <c r="B343" s="54"/>
      <c r="C343" s="53"/>
    </row>
    <row r="344" spans="1:3" ht="15.6" x14ac:dyDescent="0.3">
      <c r="A344" s="53"/>
      <c r="B344" s="54"/>
      <c r="C344" s="53"/>
    </row>
    <row r="345" spans="1:3" ht="15.6" x14ac:dyDescent="0.3">
      <c r="A345" s="53"/>
      <c r="B345" s="54"/>
      <c r="C345" s="53"/>
    </row>
    <row r="346" spans="1:3" ht="15.6" x14ac:dyDescent="0.3">
      <c r="A346" s="53"/>
      <c r="B346" s="54"/>
      <c r="C346" s="53"/>
    </row>
    <row r="347" spans="1:3" ht="15.6" x14ac:dyDescent="0.3">
      <c r="A347" s="53"/>
      <c r="B347" s="54"/>
      <c r="C347" s="53"/>
    </row>
    <row r="348" spans="1:3" ht="15.6" x14ac:dyDescent="0.3">
      <c r="A348" s="53"/>
      <c r="B348" s="54"/>
      <c r="C348" s="53"/>
    </row>
    <row r="349" spans="1:3" ht="15.6" x14ac:dyDescent="0.3">
      <c r="A349" s="53"/>
      <c r="B349" s="54"/>
      <c r="C349" s="53"/>
    </row>
    <row r="350" spans="1:3" ht="15.6" x14ac:dyDescent="0.3">
      <c r="A350" s="53"/>
      <c r="B350" s="54"/>
      <c r="C350" s="53"/>
    </row>
    <row r="351" spans="1:3" ht="15.6" x14ac:dyDescent="0.3">
      <c r="A351" s="53"/>
      <c r="B351" s="54"/>
      <c r="C351" s="53"/>
    </row>
    <row r="352" spans="1:3" ht="15.6" x14ac:dyDescent="0.3">
      <c r="A352" s="53"/>
      <c r="B352" s="54"/>
      <c r="C352" s="53"/>
    </row>
    <row r="353" spans="1:3" ht="15.6" x14ac:dyDescent="0.3">
      <c r="A353" s="53"/>
      <c r="B353" s="54"/>
      <c r="C353" s="53"/>
    </row>
    <row r="354" spans="1:3" ht="15.6" x14ac:dyDescent="0.3">
      <c r="A354" s="53"/>
      <c r="B354" s="54"/>
      <c r="C354" s="53"/>
    </row>
    <row r="355" spans="1:3" ht="15.6" x14ac:dyDescent="0.3">
      <c r="A355" s="53"/>
      <c r="B355" s="54"/>
      <c r="C355" s="53"/>
    </row>
    <row r="356" spans="1:3" ht="15.6" x14ac:dyDescent="0.3">
      <c r="A356" s="53"/>
      <c r="B356" s="54"/>
      <c r="C356" s="53"/>
    </row>
    <row r="357" spans="1:3" ht="15.6" x14ac:dyDescent="0.3">
      <c r="A357" s="53"/>
      <c r="B357" s="54"/>
      <c r="C357" s="53"/>
    </row>
    <row r="358" spans="1:3" ht="15.6" x14ac:dyDescent="0.3">
      <c r="A358" s="53"/>
      <c r="B358" s="54"/>
      <c r="C358" s="53"/>
    </row>
    <row r="359" spans="1:3" ht="15.6" x14ac:dyDescent="0.3">
      <c r="A359" s="53"/>
      <c r="B359" s="54"/>
      <c r="C359" s="53"/>
    </row>
    <row r="360" spans="1:3" ht="15.6" x14ac:dyDescent="0.3">
      <c r="A360" s="53"/>
      <c r="B360" s="54"/>
      <c r="C360" s="53"/>
    </row>
    <row r="361" spans="1:3" ht="15.6" x14ac:dyDescent="0.3">
      <c r="A361" s="53"/>
      <c r="B361" s="54"/>
      <c r="C361" s="53"/>
    </row>
    <row r="362" spans="1:3" ht="15.6" x14ac:dyDescent="0.3">
      <c r="A362" s="53"/>
      <c r="B362" s="54"/>
      <c r="C362" s="53"/>
    </row>
    <row r="363" spans="1:3" ht="15.6" x14ac:dyDescent="0.3">
      <c r="A363" s="53"/>
      <c r="B363" s="54"/>
      <c r="C363" s="53"/>
    </row>
    <row r="364" spans="1:3" ht="15.6" x14ac:dyDescent="0.3">
      <c r="A364" s="53"/>
      <c r="B364" s="54"/>
      <c r="C364" s="53"/>
    </row>
    <row r="365" spans="1:3" ht="15.6" x14ac:dyDescent="0.3">
      <c r="A365" s="53"/>
      <c r="B365" s="54"/>
      <c r="C365" s="53"/>
    </row>
    <row r="366" spans="1:3" ht="15.6" x14ac:dyDescent="0.3">
      <c r="A366" s="53"/>
      <c r="B366" s="54"/>
      <c r="C366" s="53"/>
    </row>
    <row r="367" spans="1:3" ht="15.6" x14ac:dyDescent="0.3">
      <c r="A367" s="53"/>
      <c r="B367" s="54"/>
      <c r="C367" s="53"/>
    </row>
    <row r="368" spans="1:3" ht="15.6" x14ac:dyDescent="0.3">
      <c r="A368" s="53"/>
      <c r="B368" s="54"/>
      <c r="C368" s="53"/>
    </row>
    <row r="369" spans="1:3" ht="15.6" x14ac:dyDescent="0.3">
      <c r="A369" s="53"/>
      <c r="B369" s="54"/>
      <c r="C369" s="53"/>
    </row>
    <row r="370" spans="1:3" ht="15.6" x14ac:dyDescent="0.3">
      <c r="A370" s="53"/>
      <c r="B370" s="54"/>
      <c r="C370" s="53"/>
    </row>
    <row r="371" spans="1:3" ht="15.6" x14ac:dyDescent="0.3">
      <c r="A371" s="53"/>
      <c r="B371" s="54"/>
      <c r="C371" s="53"/>
    </row>
    <row r="372" spans="1:3" ht="15.6" x14ac:dyDescent="0.3">
      <c r="A372" s="53"/>
      <c r="B372" s="54"/>
      <c r="C372" s="53"/>
    </row>
    <row r="373" spans="1:3" ht="15.6" x14ac:dyDescent="0.3">
      <c r="A373" s="53"/>
      <c r="B373" s="54"/>
      <c r="C373" s="53"/>
    </row>
    <row r="374" spans="1:3" ht="15.6" x14ac:dyDescent="0.3">
      <c r="A374" s="53"/>
      <c r="B374" s="54"/>
      <c r="C374" s="53"/>
    </row>
    <row r="375" spans="1:3" ht="15.6" x14ac:dyDescent="0.3">
      <c r="A375" s="53"/>
      <c r="B375" s="54"/>
      <c r="C375" s="53"/>
    </row>
    <row r="376" spans="1:3" ht="15.6" x14ac:dyDescent="0.3">
      <c r="A376" s="53"/>
      <c r="B376" s="54"/>
      <c r="C376" s="53"/>
    </row>
    <row r="377" spans="1:3" ht="15.6" x14ac:dyDescent="0.3">
      <c r="A377" s="53"/>
      <c r="B377" s="54"/>
      <c r="C377" s="53"/>
    </row>
    <row r="378" spans="1:3" ht="15.6" x14ac:dyDescent="0.3">
      <c r="A378" s="53"/>
      <c r="B378" s="54"/>
      <c r="C378" s="53"/>
    </row>
    <row r="379" spans="1:3" ht="15.6" x14ac:dyDescent="0.3">
      <c r="A379" s="53"/>
      <c r="B379" s="54"/>
      <c r="C379" s="53"/>
    </row>
    <row r="380" spans="1:3" ht="15.6" x14ac:dyDescent="0.3">
      <c r="A380" s="53"/>
      <c r="B380" s="54"/>
      <c r="C380" s="53"/>
    </row>
    <row r="381" spans="1:3" ht="15.6" x14ac:dyDescent="0.3">
      <c r="A381" s="53"/>
      <c r="B381" s="54"/>
      <c r="C381" s="53"/>
    </row>
    <row r="382" spans="1:3" ht="15.6" x14ac:dyDescent="0.3">
      <c r="A382" s="53"/>
      <c r="B382" s="54"/>
      <c r="C382" s="53"/>
    </row>
    <row r="383" spans="1:3" ht="15.6" x14ac:dyDescent="0.3">
      <c r="A383" s="53"/>
      <c r="B383" s="54"/>
      <c r="C383" s="53"/>
    </row>
    <row r="384" spans="1:3" ht="15.6" x14ac:dyDescent="0.3">
      <c r="A384" s="53"/>
      <c r="B384" s="54"/>
      <c r="C384" s="53"/>
    </row>
    <row r="385" spans="1:3" ht="15.6" x14ac:dyDescent="0.3">
      <c r="A385" s="53"/>
      <c r="B385" s="54"/>
      <c r="C385" s="53"/>
    </row>
    <row r="386" spans="1:3" ht="15.6" x14ac:dyDescent="0.3">
      <c r="A386" s="53"/>
      <c r="B386" s="54"/>
      <c r="C386" s="53"/>
    </row>
    <row r="387" spans="1:3" ht="15.6" x14ac:dyDescent="0.3">
      <c r="A387" s="53"/>
      <c r="B387" s="54"/>
      <c r="C387" s="53"/>
    </row>
    <row r="388" spans="1:3" ht="15.6" x14ac:dyDescent="0.3">
      <c r="A388" s="53"/>
      <c r="B388" s="54"/>
      <c r="C388" s="53"/>
    </row>
    <row r="389" spans="1:3" ht="15.6" x14ac:dyDescent="0.3">
      <c r="A389" s="53"/>
      <c r="B389" s="54"/>
      <c r="C389" s="53"/>
    </row>
    <row r="390" spans="1:3" ht="15.6" x14ac:dyDescent="0.3">
      <c r="A390" s="53"/>
      <c r="B390" s="54"/>
      <c r="C390" s="53"/>
    </row>
    <row r="391" spans="1:3" ht="15.6" x14ac:dyDescent="0.3">
      <c r="A391" s="53"/>
      <c r="B391" s="54"/>
      <c r="C391" s="53"/>
    </row>
    <row r="392" spans="1:3" ht="15.6" x14ac:dyDescent="0.3">
      <c r="A392" s="53"/>
      <c r="B392" s="54"/>
      <c r="C392" s="53"/>
    </row>
    <row r="393" spans="1:3" ht="15.6" x14ac:dyDescent="0.3">
      <c r="A393" s="53"/>
      <c r="B393" s="54"/>
      <c r="C393" s="53"/>
    </row>
    <row r="394" spans="1:3" ht="15.6" x14ac:dyDescent="0.3">
      <c r="A394" s="53"/>
      <c r="B394" s="54"/>
      <c r="C394" s="53"/>
    </row>
    <row r="395" spans="1:3" ht="15.6" x14ac:dyDescent="0.3">
      <c r="A395" s="53"/>
      <c r="B395" s="54"/>
      <c r="C395" s="53"/>
    </row>
    <row r="396" spans="1:3" ht="15.6" x14ac:dyDescent="0.3">
      <c r="A396" s="53"/>
      <c r="B396" s="54"/>
      <c r="C396" s="53"/>
    </row>
    <row r="397" spans="1:3" ht="15.6" x14ac:dyDescent="0.3">
      <c r="A397" s="53"/>
      <c r="B397" s="54"/>
      <c r="C397" s="53"/>
    </row>
    <row r="398" spans="1:3" ht="15.6" x14ac:dyDescent="0.3">
      <c r="A398" s="53"/>
      <c r="B398" s="54"/>
      <c r="C398" s="53"/>
    </row>
    <row r="399" spans="1:3" ht="15.6" x14ac:dyDescent="0.3">
      <c r="A399" s="53"/>
      <c r="B399" s="54"/>
      <c r="C399" s="53"/>
    </row>
    <row r="400" spans="1:3" ht="15.6" x14ac:dyDescent="0.3">
      <c r="A400" s="53"/>
      <c r="B400" s="54"/>
      <c r="C400" s="53"/>
    </row>
    <row r="401" spans="1:3" ht="15.6" x14ac:dyDescent="0.3">
      <c r="A401" s="53"/>
      <c r="B401" s="54"/>
      <c r="C401" s="53"/>
    </row>
    <row r="402" spans="1:3" ht="15.6" x14ac:dyDescent="0.3">
      <c r="A402" s="53"/>
      <c r="B402" s="54"/>
      <c r="C402" s="53"/>
    </row>
    <row r="403" spans="1:3" ht="15.6" x14ac:dyDescent="0.3">
      <c r="A403" s="53"/>
      <c r="B403" s="54"/>
      <c r="C403" s="53"/>
    </row>
    <row r="404" spans="1:3" ht="15.6" x14ac:dyDescent="0.3">
      <c r="A404" s="53"/>
      <c r="B404" s="54"/>
      <c r="C404" s="53"/>
    </row>
    <row r="405" spans="1:3" ht="15.6" x14ac:dyDescent="0.3">
      <c r="A405" s="53"/>
      <c r="B405" s="54"/>
      <c r="C405" s="53"/>
    </row>
    <row r="406" spans="1:3" ht="15.6" x14ac:dyDescent="0.3">
      <c r="A406" s="53"/>
      <c r="B406" s="54"/>
      <c r="C406" s="53"/>
    </row>
    <row r="407" spans="1:3" ht="15.6" x14ac:dyDescent="0.3">
      <c r="A407" s="53"/>
      <c r="B407" s="54"/>
      <c r="C407" s="53"/>
    </row>
    <row r="408" spans="1:3" ht="15.6" x14ac:dyDescent="0.3">
      <c r="A408" s="53"/>
      <c r="B408" s="54"/>
      <c r="C408" s="53"/>
    </row>
    <row r="409" spans="1:3" ht="15.6" x14ac:dyDescent="0.3">
      <c r="A409" s="53"/>
      <c r="B409" s="54"/>
      <c r="C409" s="53"/>
    </row>
    <row r="410" spans="1:3" ht="15.6" x14ac:dyDescent="0.3">
      <c r="A410" s="53"/>
      <c r="B410" s="54"/>
      <c r="C410" s="53"/>
    </row>
    <row r="411" spans="1:3" ht="15.6" x14ac:dyDescent="0.3">
      <c r="A411" s="53"/>
      <c r="B411" s="54"/>
      <c r="C411" s="53"/>
    </row>
    <row r="412" spans="1:3" ht="15.6" x14ac:dyDescent="0.3">
      <c r="A412" s="53"/>
      <c r="B412" s="54"/>
      <c r="C412" s="53"/>
    </row>
    <row r="413" spans="1:3" ht="15.6" x14ac:dyDescent="0.3">
      <c r="A413" s="53"/>
      <c r="B413" s="54"/>
      <c r="C413" s="53"/>
    </row>
    <row r="414" spans="1:3" ht="15.6" x14ac:dyDescent="0.3">
      <c r="A414" s="53"/>
      <c r="B414" s="54"/>
      <c r="C414" s="53"/>
    </row>
    <row r="415" spans="1:3" ht="15.6" x14ac:dyDescent="0.3">
      <c r="A415" s="53"/>
      <c r="B415" s="54"/>
      <c r="C415" s="53"/>
    </row>
    <row r="416" spans="1:3" ht="15.6" x14ac:dyDescent="0.3">
      <c r="A416" s="53"/>
      <c r="B416" s="54"/>
      <c r="C416" s="53"/>
    </row>
    <row r="417" spans="1:3" ht="15.6" x14ac:dyDescent="0.3">
      <c r="A417" s="53"/>
      <c r="B417" s="54"/>
      <c r="C417" s="53"/>
    </row>
    <row r="418" spans="1:3" ht="15.6" x14ac:dyDescent="0.3">
      <c r="A418" s="53"/>
      <c r="B418" s="54"/>
      <c r="C418" s="53"/>
    </row>
    <row r="419" spans="1:3" ht="15.6" x14ac:dyDescent="0.3">
      <c r="A419" s="53"/>
      <c r="B419" s="54"/>
      <c r="C419" s="53"/>
    </row>
    <row r="420" spans="1:3" ht="15.6" x14ac:dyDescent="0.3">
      <c r="A420" s="53"/>
      <c r="B420" s="54"/>
      <c r="C420" s="53"/>
    </row>
    <row r="421" spans="1:3" ht="15.6" x14ac:dyDescent="0.3">
      <c r="A421" s="53"/>
      <c r="B421" s="54"/>
      <c r="C421" s="53"/>
    </row>
    <row r="422" spans="1:3" ht="15.6" x14ac:dyDescent="0.3">
      <c r="A422" s="53"/>
      <c r="B422" s="54"/>
      <c r="C422" s="53"/>
    </row>
    <row r="423" spans="1:3" ht="15.6" x14ac:dyDescent="0.3">
      <c r="A423" s="53"/>
      <c r="B423" s="54"/>
      <c r="C423" s="53"/>
    </row>
    <row r="424" spans="1:3" ht="15.6" x14ac:dyDescent="0.3">
      <c r="A424" s="53"/>
      <c r="B424" s="54"/>
      <c r="C424" s="53"/>
    </row>
    <row r="425" spans="1:3" ht="15.6" x14ac:dyDescent="0.3">
      <c r="A425" s="53"/>
      <c r="B425" s="54"/>
      <c r="C425" s="53"/>
    </row>
    <row r="426" spans="1:3" ht="15.6" x14ac:dyDescent="0.3">
      <c r="A426" s="53"/>
      <c r="B426" s="54"/>
      <c r="C426" s="53"/>
    </row>
    <row r="427" spans="1:3" ht="15.6" x14ac:dyDescent="0.3">
      <c r="A427" s="53"/>
      <c r="B427" s="54"/>
      <c r="C427" s="53"/>
    </row>
    <row r="428" spans="1:3" ht="15.6" x14ac:dyDescent="0.3">
      <c r="A428" s="53"/>
      <c r="B428" s="54"/>
      <c r="C428" s="53"/>
    </row>
    <row r="429" spans="1:3" ht="15.6" x14ac:dyDescent="0.3">
      <c r="A429" s="53"/>
      <c r="B429" s="54"/>
      <c r="C429" s="53"/>
    </row>
    <row r="430" spans="1:3" ht="15.6" x14ac:dyDescent="0.3">
      <c r="A430" s="53"/>
      <c r="B430" s="54"/>
      <c r="C430" s="53"/>
    </row>
    <row r="431" spans="1:3" ht="15.6" x14ac:dyDescent="0.3">
      <c r="A431" s="53"/>
      <c r="B431" s="54"/>
      <c r="C431" s="53"/>
    </row>
    <row r="432" spans="1:3" ht="15.6" x14ac:dyDescent="0.3">
      <c r="A432" s="53"/>
      <c r="B432" s="54"/>
      <c r="C432" s="53"/>
    </row>
    <row r="433" spans="1:3" ht="15.6" x14ac:dyDescent="0.3">
      <c r="A433" s="53"/>
      <c r="B433" s="54"/>
      <c r="C433" s="53"/>
    </row>
    <row r="434" spans="1:3" ht="15.6" x14ac:dyDescent="0.3">
      <c r="A434" s="53"/>
      <c r="B434" s="54"/>
      <c r="C434" s="53"/>
    </row>
    <row r="435" spans="1:3" ht="15.6" x14ac:dyDescent="0.3">
      <c r="A435" s="53"/>
      <c r="B435" s="54"/>
      <c r="C435" s="53"/>
    </row>
    <row r="436" spans="1:3" ht="15.6" x14ac:dyDescent="0.3">
      <c r="A436" s="53"/>
      <c r="B436" s="54"/>
      <c r="C436" s="53"/>
    </row>
    <row r="437" spans="1:3" ht="15.6" x14ac:dyDescent="0.3">
      <c r="A437" s="53"/>
      <c r="B437" s="54"/>
      <c r="C437" s="53"/>
    </row>
    <row r="438" spans="1:3" ht="15.6" x14ac:dyDescent="0.3">
      <c r="A438" s="53"/>
      <c r="B438" s="54"/>
      <c r="C438" s="53"/>
    </row>
    <row r="439" spans="1:3" ht="15.6" x14ac:dyDescent="0.3">
      <c r="A439" s="53"/>
      <c r="B439" s="54"/>
      <c r="C439" s="53"/>
    </row>
    <row r="440" spans="1:3" ht="15.6" x14ac:dyDescent="0.3">
      <c r="A440" s="53"/>
      <c r="B440" s="54"/>
      <c r="C440" s="53"/>
    </row>
    <row r="441" spans="1:3" ht="15.6" x14ac:dyDescent="0.3">
      <c r="A441" s="53"/>
      <c r="B441" s="54"/>
      <c r="C441" s="53"/>
    </row>
    <row r="442" spans="1:3" ht="15.6" x14ac:dyDescent="0.3">
      <c r="A442" s="53"/>
      <c r="B442" s="54"/>
      <c r="C442" s="53"/>
    </row>
    <row r="443" spans="1:3" ht="15.6" x14ac:dyDescent="0.3">
      <c r="A443" s="53"/>
      <c r="B443" s="54"/>
      <c r="C443" s="53"/>
    </row>
    <row r="444" spans="1:3" ht="15.6" x14ac:dyDescent="0.3">
      <c r="A444" s="53"/>
      <c r="B444" s="54"/>
      <c r="C444" s="53"/>
    </row>
    <row r="445" spans="1:3" ht="15.6" x14ac:dyDescent="0.3">
      <c r="A445" s="53"/>
      <c r="B445" s="54"/>
      <c r="C445" s="53"/>
    </row>
    <row r="446" spans="1:3" ht="15.6" x14ac:dyDescent="0.3">
      <c r="A446" s="53"/>
      <c r="B446" s="54"/>
      <c r="C446" s="53"/>
    </row>
    <row r="447" spans="1:3" ht="15.6" x14ac:dyDescent="0.3">
      <c r="A447" s="53"/>
      <c r="B447" s="54"/>
      <c r="C447" s="53"/>
    </row>
    <row r="448" spans="1:3" ht="15.6" x14ac:dyDescent="0.3">
      <c r="A448" s="53"/>
      <c r="B448" s="54"/>
      <c r="C448" s="53"/>
    </row>
    <row r="449" spans="1:3" ht="15.6" x14ac:dyDescent="0.3">
      <c r="A449" s="53"/>
      <c r="B449" s="54"/>
      <c r="C449" s="53"/>
    </row>
    <row r="450" spans="1:3" ht="15.6" x14ac:dyDescent="0.3">
      <c r="A450" s="53"/>
      <c r="B450" s="54"/>
      <c r="C450" s="53"/>
    </row>
    <row r="451" spans="1:3" ht="15.6" x14ac:dyDescent="0.3">
      <c r="A451" s="53"/>
      <c r="B451" s="54"/>
      <c r="C451" s="53"/>
    </row>
    <row r="452" spans="1:3" ht="15.6" x14ac:dyDescent="0.3">
      <c r="A452" s="53"/>
      <c r="B452" s="54"/>
      <c r="C452" s="53"/>
    </row>
    <row r="453" spans="1:3" ht="15.6" x14ac:dyDescent="0.3">
      <c r="A453" s="53"/>
      <c r="B453" s="54"/>
      <c r="C453" s="53"/>
    </row>
    <row r="454" spans="1:3" ht="15.6" x14ac:dyDescent="0.3">
      <c r="A454" s="53"/>
      <c r="B454" s="54"/>
      <c r="C454" s="53"/>
    </row>
    <row r="455" spans="1:3" ht="15.6" x14ac:dyDescent="0.3">
      <c r="A455" s="53"/>
      <c r="B455" s="54"/>
      <c r="C455" s="53"/>
    </row>
    <row r="456" spans="1:3" ht="15.6" x14ac:dyDescent="0.3">
      <c r="A456" s="53"/>
      <c r="B456" s="54"/>
      <c r="C456" s="53"/>
    </row>
    <row r="457" spans="1:3" ht="15.6" x14ac:dyDescent="0.3">
      <c r="A457" s="53"/>
      <c r="B457" s="54"/>
      <c r="C457" s="53"/>
    </row>
    <row r="458" spans="1:3" ht="15.6" x14ac:dyDescent="0.3">
      <c r="A458" s="53"/>
      <c r="B458" s="54"/>
      <c r="C458" s="53"/>
    </row>
    <row r="459" spans="1:3" ht="15.6" x14ac:dyDescent="0.3">
      <c r="A459" s="53"/>
      <c r="B459" s="54"/>
      <c r="C459" s="53"/>
    </row>
    <row r="460" spans="1:3" ht="15.6" x14ac:dyDescent="0.3">
      <c r="A460" s="53"/>
      <c r="B460" s="54"/>
      <c r="C460" s="53"/>
    </row>
    <row r="461" spans="1:3" ht="15.6" x14ac:dyDescent="0.3">
      <c r="A461" s="53"/>
      <c r="B461" s="54"/>
      <c r="C461" s="53"/>
    </row>
    <row r="462" spans="1:3" ht="15.6" x14ac:dyDescent="0.3">
      <c r="A462" s="53"/>
      <c r="B462" s="54"/>
      <c r="C462" s="53"/>
    </row>
    <row r="463" spans="1:3" ht="15.6" x14ac:dyDescent="0.3">
      <c r="A463" s="53"/>
      <c r="B463" s="54"/>
      <c r="C463" s="53"/>
    </row>
    <row r="464" spans="1:3" ht="15.6" x14ac:dyDescent="0.3">
      <c r="A464" s="53"/>
      <c r="B464" s="54"/>
      <c r="C464" s="53"/>
    </row>
    <row r="465" spans="1:3" ht="15.6" x14ac:dyDescent="0.3">
      <c r="A465" s="53"/>
      <c r="B465" s="54"/>
      <c r="C465" s="53"/>
    </row>
    <row r="466" spans="1:3" ht="15.6" x14ac:dyDescent="0.3">
      <c r="A466" s="53"/>
      <c r="B466" s="54"/>
      <c r="C466" s="53"/>
    </row>
    <row r="467" spans="1:3" ht="15.6" x14ac:dyDescent="0.3">
      <c r="A467" s="53"/>
      <c r="B467" s="54"/>
      <c r="C467" s="53"/>
    </row>
    <row r="468" spans="1:3" ht="15.6" x14ac:dyDescent="0.3">
      <c r="A468" s="53"/>
      <c r="B468" s="54"/>
      <c r="C468" s="53"/>
    </row>
    <row r="469" spans="1:3" ht="15.6" x14ac:dyDescent="0.3">
      <c r="A469" s="53"/>
      <c r="B469" s="54"/>
      <c r="C469" s="53"/>
    </row>
    <row r="470" spans="1:3" ht="15.6" x14ac:dyDescent="0.3">
      <c r="A470" s="53"/>
      <c r="B470" s="54"/>
      <c r="C470" s="53"/>
    </row>
    <row r="471" spans="1:3" ht="15.6" x14ac:dyDescent="0.3">
      <c r="A471" s="53"/>
      <c r="B471" s="54"/>
      <c r="C471" s="53"/>
    </row>
    <row r="472" spans="1:3" ht="15.6" x14ac:dyDescent="0.3">
      <c r="A472" s="53"/>
      <c r="B472" s="54"/>
      <c r="C472" s="53"/>
    </row>
    <row r="473" spans="1:3" ht="15.6" x14ac:dyDescent="0.3">
      <c r="A473" s="53"/>
      <c r="B473" s="54"/>
      <c r="C473" s="53"/>
    </row>
    <row r="474" spans="1:3" ht="15.6" x14ac:dyDescent="0.3">
      <c r="A474" s="53"/>
      <c r="B474" s="54"/>
      <c r="C474" s="53"/>
    </row>
    <row r="475" spans="1:3" ht="15.6" x14ac:dyDescent="0.3">
      <c r="A475" s="53"/>
      <c r="B475" s="54"/>
      <c r="C475" s="53"/>
    </row>
    <row r="476" spans="1:3" ht="15.6" x14ac:dyDescent="0.3">
      <c r="A476" s="53"/>
      <c r="B476" s="54"/>
      <c r="C476" s="53"/>
    </row>
    <row r="477" spans="1:3" ht="15.6" x14ac:dyDescent="0.3">
      <c r="A477" s="53"/>
      <c r="B477" s="54"/>
      <c r="C477" s="53"/>
    </row>
    <row r="478" spans="1:3" ht="15.6" x14ac:dyDescent="0.3">
      <c r="A478" s="53"/>
      <c r="B478" s="54"/>
      <c r="C478" s="53"/>
    </row>
    <row r="479" spans="1:3" ht="15.6" x14ac:dyDescent="0.3">
      <c r="A479" s="53"/>
      <c r="B479" s="54"/>
      <c r="C479" s="53"/>
    </row>
    <row r="480" spans="1:3" ht="15.6" x14ac:dyDescent="0.3">
      <c r="A480" s="53"/>
      <c r="B480" s="54"/>
      <c r="C480" s="53"/>
    </row>
    <row r="481" spans="1:3" ht="15.6" x14ac:dyDescent="0.3">
      <c r="A481" s="53"/>
      <c r="B481" s="54"/>
      <c r="C481" s="53"/>
    </row>
    <row r="482" spans="1:3" ht="15.6" x14ac:dyDescent="0.3">
      <c r="A482" s="53"/>
      <c r="B482" s="54"/>
      <c r="C482" s="53"/>
    </row>
    <row r="483" spans="1:3" ht="15.6" x14ac:dyDescent="0.3">
      <c r="A483" s="53"/>
      <c r="B483" s="54"/>
      <c r="C483" s="53"/>
    </row>
    <row r="484" spans="1:3" ht="15.6" x14ac:dyDescent="0.3">
      <c r="A484" s="53"/>
      <c r="B484" s="54"/>
      <c r="C484" s="53"/>
    </row>
    <row r="485" spans="1:3" ht="15.6" x14ac:dyDescent="0.3">
      <c r="A485" s="53"/>
      <c r="B485" s="54"/>
      <c r="C485" s="53"/>
    </row>
    <row r="486" spans="1:3" ht="15.6" x14ac:dyDescent="0.3">
      <c r="A486" s="53"/>
      <c r="B486" s="54"/>
      <c r="C486" s="53"/>
    </row>
    <row r="487" spans="1:3" ht="15.6" x14ac:dyDescent="0.3">
      <c r="A487" s="53"/>
      <c r="B487" s="54"/>
      <c r="C487" s="53"/>
    </row>
    <row r="488" spans="1:3" ht="15.6" x14ac:dyDescent="0.3">
      <c r="A488" s="53"/>
      <c r="B488" s="54"/>
      <c r="C488" s="53"/>
    </row>
    <row r="489" spans="1:3" ht="15.6" x14ac:dyDescent="0.3">
      <c r="A489" s="53"/>
      <c r="B489" s="54"/>
      <c r="C489" s="53"/>
    </row>
    <row r="490" spans="1:3" ht="15.6" x14ac:dyDescent="0.3">
      <c r="A490" s="53"/>
      <c r="B490" s="54"/>
      <c r="C490" s="53"/>
    </row>
    <row r="491" spans="1:3" ht="15.6" x14ac:dyDescent="0.3">
      <c r="A491" s="53"/>
      <c r="B491" s="54"/>
      <c r="C491" s="53"/>
    </row>
    <row r="492" spans="1:3" ht="15.6" x14ac:dyDescent="0.3">
      <c r="A492" s="53"/>
      <c r="B492" s="54"/>
      <c r="C492" s="53"/>
    </row>
    <row r="493" spans="1:3" ht="15.6" x14ac:dyDescent="0.3">
      <c r="A493" s="53"/>
      <c r="B493" s="54"/>
      <c r="C493" s="53"/>
    </row>
    <row r="494" spans="1:3" ht="15.6" x14ac:dyDescent="0.3">
      <c r="A494" s="53"/>
      <c r="B494" s="54"/>
      <c r="C494" s="53"/>
    </row>
    <row r="495" spans="1:3" ht="15.6" x14ac:dyDescent="0.3">
      <c r="A495" s="53"/>
      <c r="B495" s="54"/>
      <c r="C495" s="53"/>
    </row>
    <row r="496" spans="1:3" ht="15.6" x14ac:dyDescent="0.3">
      <c r="A496" s="53"/>
      <c r="B496" s="54"/>
      <c r="C496" s="53"/>
    </row>
    <row r="497" spans="1:3" ht="15.6" x14ac:dyDescent="0.3">
      <c r="A497" s="53"/>
      <c r="B497" s="54"/>
      <c r="C497" s="53"/>
    </row>
    <row r="498" spans="1:3" ht="15.6" x14ac:dyDescent="0.3">
      <c r="A498" s="53"/>
      <c r="B498" s="54"/>
      <c r="C498" s="53"/>
    </row>
    <row r="499" spans="1:3" ht="15.6" x14ac:dyDescent="0.3">
      <c r="A499" s="53"/>
      <c r="B499" s="54"/>
      <c r="C499" s="53"/>
    </row>
    <row r="500" spans="1:3" ht="15.6" x14ac:dyDescent="0.3">
      <c r="A500" s="53"/>
      <c r="B500" s="54"/>
      <c r="C500" s="53"/>
    </row>
    <row r="501" spans="1:3" ht="15.6" x14ac:dyDescent="0.3">
      <c r="A501" s="53"/>
      <c r="B501" s="54"/>
      <c r="C501" s="53"/>
    </row>
    <row r="502" spans="1:3" ht="15.6" x14ac:dyDescent="0.3">
      <c r="A502" s="53"/>
      <c r="B502" s="54"/>
      <c r="C502" s="53"/>
    </row>
    <row r="503" spans="1:3" ht="15.6" x14ac:dyDescent="0.3">
      <c r="A503" s="53"/>
      <c r="B503" s="54"/>
      <c r="C503" s="53"/>
    </row>
    <row r="504" spans="1:3" ht="15.6" x14ac:dyDescent="0.3">
      <c r="A504" s="53"/>
      <c r="B504" s="54"/>
      <c r="C504" s="53"/>
    </row>
    <row r="505" spans="1:3" ht="15.6" x14ac:dyDescent="0.3">
      <c r="A505" s="53"/>
      <c r="B505" s="54"/>
      <c r="C505" s="53"/>
    </row>
    <row r="506" spans="1:3" ht="15.6" x14ac:dyDescent="0.3">
      <c r="A506" s="53"/>
      <c r="B506" s="54"/>
      <c r="C506" s="53"/>
    </row>
    <row r="507" spans="1:3" ht="15.6" x14ac:dyDescent="0.3">
      <c r="A507" s="53"/>
      <c r="B507" s="54"/>
      <c r="C507" s="53"/>
    </row>
    <row r="508" spans="1:3" ht="15.6" x14ac:dyDescent="0.3">
      <c r="A508" s="53"/>
      <c r="B508" s="54"/>
      <c r="C508" s="53"/>
    </row>
    <row r="509" spans="1:3" ht="15.6" x14ac:dyDescent="0.3">
      <c r="A509" s="53"/>
      <c r="B509" s="54"/>
      <c r="C509" s="53"/>
    </row>
    <row r="510" spans="1:3" ht="15.6" x14ac:dyDescent="0.3">
      <c r="A510" s="53"/>
      <c r="B510" s="54"/>
      <c r="C510" s="53"/>
    </row>
    <row r="511" spans="1:3" ht="15.6" x14ac:dyDescent="0.3">
      <c r="A511" s="53"/>
      <c r="B511" s="54"/>
      <c r="C511" s="53"/>
    </row>
    <row r="512" spans="1:3" ht="15.6" x14ac:dyDescent="0.3">
      <c r="A512" s="53"/>
      <c r="B512" s="54"/>
      <c r="C512" s="53"/>
    </row>
    <row r="513" spans="1:3" ht="15.6" x14ac:dyDescent="0.3">
      <c r="A513" s="53"/>
      <c r="B513" s="54"/>
      <c r="C513" s="53"/>
    </row>
    <row r="514" spans="1:3" ht="15.6" x14ac:dyDescent="0.3">
      <c r="A514" s="53"/>
      <c r="B514" s="54"/>
      <c r="C514" s="53"/>
    </row>
    <row r="515" spans="1:3" ht="15.6" x14ac:dyDescent="0.3">
      <c r="A515" s="53"/>
      <c r="B515" s="54"/>
      <c r="C515" s="53"/>
    </row>
    <row r="516" spans="1:3" ht="15.6" x14ac:dyDescent="0.3">
      <c r="A516" s="53"/>
      <c r="B516" s="54"/>
      <c r="C516" s="53"/>
    </row>
    <row r="517" spans="1:3" ht="15.6" x14ac:dyDescent="0.3">
      <c r="A517" s="53"/>
      <c r="B517" s="54"/>
      <c r="C517" s="53"/>
    </row>
    <row r="518" spans="1:3" ht="15.6" x14ac:dyDescent="0.3">
      <c r="A518" s="53"/>
      <c r="B518" s="54"/>
      <c r="C518" s="53"/>
    </row>
    <row r="519" spans="1:3" ht="15.6" x14ac:dyDescent="0.3">
      <c r="A519" s="53"/>
      <c r="B519" s="54"/>
      <c r="C519" s="53"/>
    </row>
    <row r="520" spans="1:3" ht="15.6" x14ac:dyDescent="0.3">
      <c r="A520" s="53"/>
      <c r="B520" s="54"/>
      <c r="C520" s="53"/>
    </row>
    <row r="521" spans="1:3" ht="15.6" x14ac:dyDescent="0.3">
      <c r="A521" s="53"/>
      <c r="B521" s="54"/>
      <c r="C521" s="53"/>
    </row>
    <row r="522" spans="1:3" ht="15.6" x14ac:dyDescent="0.3">
      <c r="A522" s="53"/>
      <c r="B522" s="54"/>
      <c r="C522" s="53"/>
    </row>
    <row r="523" spans="1:3" ht="15.6" x14ac:dyDescent="0.3">
      <c r="A523" s="53"/>
      <c r="B523" s="54"/>
      <c r="C523" s="53"/>
    </row>
    <row r="524" spans="1:3" ht="15.6" x14ac:dyDescent="0.3">
      <c r="A524" s="53"/>
      <c r="B524" s="54"/>
      <c r="C524" s="53"/>
    </row>
    <row r="525" spans="1:3" ht="15.6" x14ac:dyDescent="0.3">
      <c r="A525" s="53"/>
      <c r="B525" s="54"/>
      <c r="C525" s="53"/>
    </row>
    <row r="526" spans="1:3" ht="15.6" x14ac:dyDescent="0.3">
      <c r="A526" s="53"/>
      <c r="B526" s="54"/>
      <c r="C526" s="53"/>
    </row>
    <row r="527" spans="1:3" ht="15.6" x14ac:dyDescent="0.3">
      <c r="A527" s="53"/>
      <c r="B527" s="54"/>
      <c r="C527" s="53"/>
    </row>
    <row r="528" spans="1:3" ht="15.6" x14ac:dyDescent="0.3">
      <c r="A528" s="53"/>
      <c r="B528" s="54"/>
      <c r="C528" s="53"/>
    </row>
    <row r="529" spans="1:3" ht="15.6" x14ac:dyDescent="0.3">
      <c r="A529" s="53"/>
      <c r="B529" s="54"/>
      <c r="C529" s="53"/>
    </row>
    <row r="530" spans="1:3" ht="15.6" x14ac:dyDescent="0.3">
      <c r="A530" s="53"/>
      <c r="B530" s="54"/>
      <c r="C530" s="53"/>
    </row>
    <row r="531" spans="1:3" ht="15.6" x14ac:dyDescent="0.3">
      <c r="A531" s="53"/>
      <c r="B531" s="54"/>
      <c r="C531" s="53"/>
    </row>
    <row r="532" spans="1:3" ht="15.6" x14ac:dyDescent="0.3">
      <c r="A532" s="53"/>
      <c r="B532" s="54"/>
      <c r="C532" s="53"/>
    </row>
    <row r="533" spans="1:3" ht="15.6" x14ac:dyDescent="0.3">
      <c r="A533" s="53"/>
      <c r="B533" s="54"/>
      <c r="C533" s="53"/>
    </row>
    <row r="534" spans="1:3" ht="15.6" x14ac:dyDescent="0.3">
      <c r="A534" s="53"/>
      <c r="B534" s="54"/>
      <c r="C534" s="53"/>
    </row>
    <row r="535" spans="1:3" ht="15.6" x14ac:dyDescent="0.3">
      <c r="A535" s="53"/>
      <c r="B535" s="54"/>
      <c r="C535" s="53"/>
    </row>
    <row r="536" spans="1:3" ht="15.6" x14ac:dyDescent="0.3">
      <c r="A536" s="53"/>
      <c r="B536" s="54"/>
      <c r="C536" s="53"/>
    </row>
    <row r="537" spans="1:3" ht="15.6" x14ac:dyDescent="0.3">
      <c r="A537" s="53"/>
      <c r="B537" s="54"/>
      <c r="C537" s="53"/>
    </row>
    <row r="538" spans="1:3" ht="15.6" x14ac:dyDescent="0.3">
      <c r="A538" s="53"/>
      <c r="B538" s="54"/>
      <c r="C538" s="53"/>
    </row>
    <row r="539" spans="1:3" ht="15.6" x14ac:dyDescent="0.3">
      <c r="A539" s="53"/>
      <c r="B539" s="54"/>
      <c r="C539" s="53"/>
    </row>
    <row r="540" spans="1:3" ht="15.6" x14ac:dyDescent="0.3">
      <c r="A540" s="53"/>
      <c r="B540" s="54"/>
      <c r="C540" s="53"/>
    </row>
    <row r="541" spans="1:3" ht="15.6" x14ac:dyDescent="0.3">
      <c r="A541" s="53"/>
      <c r="B541" s="54"/>
      <c r="C541" s="53"/>
    </row>
    <row r="542" spans="1:3" ht="15.6" x14ac:dyDescent="0.3">
      <c r="A542" s="53"/>
      <c r="B542" s="54"/>
      <c r="C542" s="53"/>
    </row>
    <row r="543" spans="1:3" ht="15.6" x14ac:dyDescent="0.3">
      <c r="A543" s="53"/>
      <c r="B543" s="54"/>
      <c r="C543" s="53"/>
    </row>
    <row r="544" spans="1:3" ht="15.6" x14ac:dyDescent="0.3">
      <c r="A544" s="53"/>
      <c r="B544" s="54"/>
      <c r="C544" s="53"/>
    </row>
    <row r="545" spans="1:3" ht="15.6" x14ac:dyDescent="0.3">
      <c r="A545" s="53"/>
      <c r="B545" s="54"/>
      <c r="C545" s="53"/>
    </row>
    <row r="546" spans="1:3" ht="15.6" x14ac:dyDescent="0.3">
      <c r="A546" s="53"/>
      <c r="B546" s="54"/>
      <c r="C546" s="53"/>
    </row>
    <row r="547" spans="1:3" ht="15.6" x14ac:dyDescent="0.3">
      <c r="A547" s="53"/>
      <c r="B547" s="54"/>
      <c r="C547" s="53"/>
    </row>
    <row r="548" spans="1:3" ht="15.6" x14ac:dyDescent="0.3">
      <c r="A548" s="53"/>
      <c r="B548" s="54"/>
      <c r="C548" s="53"/>
    </row>
    <row r="549" spans="1:3" ht="15.6" x14ac:dyDescent="0.3">
      <c r="A549" s="53"/>
      <c r="B549" s="54"/>
      <c r="C549" s="53"/>
    </row>
    <row r="550" spans="1:3" ht="15.6" x14ac:dyDescent="0.3">
      <c r="A550" s="53"/>
      <c r="B550" s="54"/>
      <c r="C550" s="53"/>
    </row>
    <row r="551" spans="1:3" ht="15.6" x14ac:dyDescent="0.3">
      <c r="A551" s="53"/>
      <c r="B551" s="54"/>
      <c r="C551" s="53"/>
    </row>
    <row r="552" spans="1:3" ht="15.6" x14ac:dyDescent="0.3">
      <c r="A552" s="53"/>
      <c r="B552" s="54"/>
      <c r="C552" s="53"/>
    </row>
    <row r="553" spans="1:3" ht="15.6" x14ac:dyDescent="0.3">
      <c r="A553" s="53"/>
      <c r="B553" s="54"/>
      <c r="C553" s="53"/>
    </row>
    <row r="554" spans="1:3" ht="15.6" x14ac:dyDescent="0.3">
      <c r="A554" s="53"/>
      <c r="B554" s="54"/>
      <c r="C554" s="53"/>
    </row>
    <row r="555" spans="1:3" ht="15.6" x14ac:dyDescent="0.3">
      <c r="A555" s="53"/>
      <c r="B555" s="54"/>
      <c r="C555" s="53"/>
    </row>
    <row r="556" spans="1:3" ht="15.6" x14ac:dyDescent="0.3">
      <c r="A556" s="53"/>
      <c r="B556" s="54"/>
      <c r="C556" s="53"/>
    </row>
    <row r="557" spans="1:3" ht="15.6" x14ac:dyDescent="0.3">
      <c r="A557" s="53"/>
      <c r="B557" s="54"/>
      <c r="C557" s="53"/>
    </row>
    <row r="558" spans="1:3" ht="15.6" x14ac:dyDescent="0.3">
      <c r="A558" s="53"/>
      <c r="B558" s="54"/>
      <c r="C558" s="53"/>
    </row>
    <row r="559" spans="1:3" ht="15.6" x14ac:dyDescent="0.3">
      <c r="A559" s="53"/>
      <c r="B559" s="54"/>
      <c r="C559" s="53"/>
    </row>
    <row r="560" spans="1:3" ht="15.6" x14ac:dyDescent="0.3">
      <c r="A560" s="53"/>
      <c r="B560" s="54"/>
      <c r="C560" s="53"/>
    </row>
    <row r="561" spans="1:3" ht="15.6" x14ac:dyDescent="0.3">
      <c r="A561" s="53"/>
      <c r="B561" s="54"/>
      <c r="C561" s="53"/>
    </row>
    <row r="562" spans="1:3" ht="15.6" x14ac:dyDescent="0.3">
      <c r="A562" s="53"/>
      <c r="B562" s="54"/>
      <c r="C562" s="53"/>
    </row>
    <row r="563" spans="1:3" ht="15.6" x14ac:dyDescent="0.3">
      <c r="A563" s="53"/>
      <c r="B563" s="54"/>
      <c r="C563" s="53"/>
    </row>
    <row r="564" spans="1:3" ht="15.6" x14ac:dyDescent="0.3">
      <c r="A564" s="53"/>
      <c r="B564" s="54"/>
      <c r="C564" s="53"/>
    </row>
    <row r="565" spans="1:3" ht="15.6" x14ac:dyDescent="0.3">
      <c r="A565" s="53"/>
      <c r="B565" s="54"/>
      <c r="C565" s="53"/>
    </row>
    <row r="566" spans="1:3" ht="15.6" x14ac:dyDescent="0.3">
      <c r="A566" s="53"/>
      <c r="B566" s="54"/>
      <c r="C566" s="53"/>
    </row>
    <row r="567" spans="1:3" ht="15.6" x14ac:dyDescent="0.3">
      <c r="A567" s="53"/>
      <c r="B567" s="54"/>
      <c r="C567" s="53"/>
    </row>
    <row r="568" spans="1:3" ht="15.6" x14ac:dyDescent="0.3">
      <c r="A568" s="53"/>
      <c r="B568" s="54"/>
      <c r="C568" s="53"/>
    </row>
    <row r="569" spans="1:3" ht="15.6" x14ac:dyDescent="0.3">
      <c r="A569" s="53"/>
      <c r="B569" s="54"/>
      <c r="C569" s="53"/>
    </row>
    <row r="570" spans="1:3" ht="15.6" x14ac:dyDescent="0.3">
      <c r="A570" s="53"/>
      <c r="B570" s="54"/>
      <c r="C570" s="53"/>
    </row>
    <row r="571" spans="1:3" ht="15.6" x14ac:dyDescent="0.3">
      <c r="A571" s="53"/>
      <c r="B571" s="54"/>
      <c r="C571" s="53"/>
    </row>
    <row r="572" spans="1:3" ht="15.6" x14ac:dyDescent="0.3">
      <c r="A572" s="53"/>
      <c r="B572" s="54"/>
      <c r="C572" s="53"/>
    </row>
    <row r="573" spans="1:3" ht="15.6" x14ac:dyDescent="0.3">
      <c r="A573" s="53"/>
      <c r="B573" s="54"/>
      <c r="C573" s="53"/>
    </row>
    <row r="574" spans="1:3" ht="15.6" x14ac:dyDescent="0.3">
      <c r="A574" s="53"/>
      <c r="B574" s="54"/>
      <c r="C574" s="53"/>
    </row>
    <row r="575" spans="1:3" ht="15.6" x14ac:dyDescent="0.3">
      <c r="A575" s="53"/>
      <c r="B575" s="54"/>
      <c r="C575" s="53"/>
    </row>
    <row r="576" spans="1:3" ht="15.6" x14ac:dyDescent="0.3">
      <c r="A576" s="53"/>
      <c r="B576" s="54"/>
      <c r="C576" s="53"/>
    </row>
    <row r="577" spans="1:3" ht="15.6" x14ac:dyDescent="0.3">
      <c r="A577" s="53"/>
      <c r="B577" s="54"/>
      <c r="C577" s="53"/>
    </row>
    <row r="578" spans="1:3" ht="15.6" x14ac:dyDescent="0.3">
      <c r="A578" s="53"/>
      <c r="B578" s="54"/>
      <c r="C578" s="53"/>
    </row>
    <row r="579" spans="1:3" ht="15.6" x14ac:dyDescent="0.3">
      <c r="A579" s="53"/>
      <c r="B579" s="54"/>
      <c r="C579" s="53"/>
    </row>
    <row r="580" spans="1:3" ht="15.6" x14ac:dyDescent="0.3">
      <c r="A580" s="53"/>
      <c r="B580" s="54"/>
      <c r="C580" s="53"/>
    </row>
    <row r="581" spans="1:3" ht="15.6" x14ac:dyDescent="0.3">
      <c r="A581" s="53"/>
      <c r="B581" s="54"/>
      <c r="C581" s="53"/>
    </row>
    <row r="582" spans="1:3" ht="15.6" x14ac:dyDescent="0.3">
      <c r="A582" s="53"/>
      <c r="B582" s="54"/>
      <c r="C582" s="53"/>
    </row>
    <row r="583" spans="1:3" ht="15.6" x14ac:dyDescent="0.3">
      <c r="A583" s="53"/>
      <c r="B583" s="54"/>
      <c r="C583" s="53"/>
    </row>
    <row r="584" spans="1:3" ht="15.6" x14ac:dyDescent="0.3">
      <c r="A584" s="53"/>
      <c r="B584" s="54"/>
      <c r="C584" s="53"/>
    </row>
    <row r="585" spans="1:3" ht="15.6" x14ac:dyDescent="0.3">
      <c r="A585" s="53"/>
      <c r="B585" s="54"/>
      <c r="C585" s="53"/>
    </row>
    <row r="586" spans="1:3" ht="15.6" x14ac:dyDescent="0.3">
      <c r="A586" s="53"/>
      <c r="B586" s="54"/>
      <c r="C586" s="53"/>
    </row>
    <row r="587" spans="1:3" ht="15.6" x14ac:dyDescent="0.3">
      <c r="A587" s="53"/>
      <c r="B587" s="54"/>
      <c r="C587" s="53"/>
    </row>
    <row r="588" spans="1:3" ht="15.6" x14ac:dyDescent="0.3">
      <c r="A588" s="53"/>
      <c r="B588" s="54"/>
      <c r="C588" s="53"/>
    </row>
    <row r="589" spans="1:3" ht="15.6" x14ac:dyDescent="0.3">
      <c r="A589" s="53"/>
      <c r="B589" s="54"/>
      <c r="C589" s="53"/>
    </row>
    <row r="590" spans="1:3" ht="15.6" x14ac:dyDescent="0.3">
      <c r="A590" s="53"/>
      <c r="B590" s="54"/>
      <c r="C590" s="53"/>
    </row>
    <row r="591" spans="1:3" ht="15.6" x14ac:dyDescent="0.3">
      <c r="A591" s="53"/>
      <c r="B591" s="54"/>
      <c r="C591" s="53"/>
    </row>
    <row r="592" spans="1:3" ht="15.6" x14ac:dyDescent="0.3">
      <c r="A592" s="53"/>
      <c r="B592" s="54"/>
      <c r="C592" s="53"/>
    </row>
    <row r="593" spans="1:3" ht="15.6" x14ac:dyDescent="0.3">
      <c r="A593" s="53"/>
      <c r="B593" s="54"/>
      <c r="C593" s="53"/>
    </row>
    <row r="594" spans="1:3" ht="15.6" x14ac:dyDescent="0.3">
      <c r="A594" s="53"/>
      <c r="B594" s="54"/>
      <c r="C594" s="53"/>
    </row>
    <row r="595" spans="1:3" ht="15.6" x14ac:dyDescent="0.3">
      <c r="A595" s="53"/>
      <c r="B595" s="54"/>
      <c r="C595" s="53"/>
    </row>
    <row r="596" spans="1:3" ht="15.6" x14ac:dyDescent="0.3">
      <c r="A596" s="53"/>
      <c r="B596" s="54"/>
      <c r="C596" s="53"/>
    </row>
    <row r="597" spans="1:3" ht="15.6" x14ac:dyDescent="0.3">
      <c r="A597" s="53"/>
      <c r="B597" s="54"/>
      <c r="C597" s="53"/>
    </row>
    <row r="598" spans="1:3" ht="15.6" x14ac:dyDescent="0.3">
      <c r="A598" s="53"/>
      <c r="B598" s="54"/>
      <c r="C598" s="53"/>
    </row>
    <row r="599" spans="1:3" ht="15.6" x14ac:dyDescent="0.3">
      <c r="A599" s="53"/>
      <c r="B599" s="54"/>
      <c r="C599" s="53"/>
    </row>
    <row r="600" spans="1:3" ht="15.6" x14ac:dyDescent="0.3">
      <c r="A600" s="53"/>
      <c r="B600" s="54"/>
      <c r="C600" s="53"/>
    </row>
    <row r="601" spans="1:3" ht="15.6" x14ac:dyDescent="0.3">
      <c r="A601" s="53"/>
      <c r="B601" s="54"/>
      <c r="C601" s="53"/>
    </row>
    <row r="602" spans="1:3" ht="15.6" x14ac:dyDescent="0.3">
      <c r="A602" s="53"/>
      <c r="B602" s="54"/>
      <c r="C602" s="53"/>
    </row>
    <row r="603" spans="1:3" ht="15.6" x14ac:dyDescent="0.3">
      <c r="A603" s="53"/>
      <c r="B603" s="54"/>
      <c r="C603" s="53"/>
    </row>
    <row r="604" spans="1:3" ht="15.6" x14ac:dyDescent="0.3">
      <c r="A604" s="53"/>
      <c r="B604" s="54"/>
      <c r="C604" s="53"/>
    </row>
    <row r="605" spans="1:3" ht="15.6" x14ac:dyDescent="0.3">
      <c r="A605" s="53"/>
      <c r="B605" s="54"/>
      <c r="C605" s="53"/>
    </row>
    <row r="606" spans="1:3" ht="15.6" x14ac:dyDescent="0.3">
      <c r="A606" s="53"/>
      <c r="B606" s="54"/>
      <c r="C606" s="53"/>
    </row>
    <row r="607" spans="1:3" ht="15.6" x14ac:dyDescent="0.3">
      <c r="A607" s="53"/>
      <c r="B607" s="54"/>
      <c r="C607" s="53"/>
    </row>
    <row r="608" spans="1:3" ht="15.6" x14ac:dyDescent="0.3">
      <c r="A608" s="53"/>
      <c r="B608" s="54"/>
      <c r="C608" s="53"/>
    </row>
    <row r="609" spans="1:3" ht="15.6" x14ac:dyDescent="0.3">
      <c r="A609" s="53"/>
      <c r="B609" s="54"/>
      <c r="C609" s="53"/>
    </row>
    <row r="610" spans="1:3" ht="15.6" x14ac:dyDescent="0.3">
      <c r="A610" s="53"/>
      <c r="B610" s="54"/>
      <c r="C610" s="53"/>
    </row>
    <row r="611" spans="1:3" ht="15.6" x14ac:dyDescent="0.3">
      <c r="A611" s="53"/>
      <c r="B611" s="54"/>
      <c r="C611" s="53"/>
    </row>
    <row r="612" spans="1:3" ht="15.6" x14ac:dyDescent="0.3">
      <c r="A612" s="53"/>
      <c r="B612" s="54"/>
      <c r="C612" s="53"/>
    </row>
    <row r="613" spans="1:3" ht="15.6" x14ac:dyDescent="0.3">
      <c r="A613" s="53"/>
      <c r="B613" s="54"/>
      <c r="C613" s="53"/>
    </row>
    <row r="614" spans="1:3" ht="15.6" x14ac:dyDescent="0.3">
      <c r="A614" s="53"/>
      <c r="B614" s="54"/>
      <c r="C614" s="53"/>
    </row>
    <row r="615" spans="1:3" ht="15.6" x14ac:dyDescent="0.3">
      <c r="A615" s="53"/>
      <c r="B615" s="54"/>
      <c r="C615" s="53"/>
    </row>
    <row r="616" spans="1:3" ht="15.6" x14ac:dyDescent="0.3">
      <c r="A616" s="53"/>
      <c r="B616" s="54"/>
      <c r="C616" s="53"/>
    </row>
    <row r="617" spans="1:3" ht="15.6" x14ac:dyDescent="0.3">
      <c r="A617" s="53"/>
      <c r="B617" s="54"/>
      <c r="C617" s="53"/>
    </row>
    <row r="618" spans="1:3" ht="15.6" x14ac:dyDescent="0.3">
      <c r="A618" s="53"/>
      <c r="B618" s="54"/>
      <c r="C618" s="53"/>
    </row>
    <row r="619" spans="1:3" ht="15.6" x14ac:dyDescent="0.3">
      <c r="A619" s="53"/>
      <c r="B619" s="54"/>
      <c r="C619" s="53"/>
    </row>
    <row r="620" spans="1:3" ht="15.6" x14ac:dyDescent="0.3">
      <c r="A620" s="53"/>
      <c r="B620" s="54"/>
      <c r="C620" s="53"/>
    </row>
    <row r="621" spans="1:3" ht="15.6" x14ac:dyDescent="0.3">
      <c r="A621" s="53"/>
      <c r="B621" s="54"/>
      <c r="C621" s="53"/>
    </row>
    <row r="622" spans="1:3" ht="15.6" x14ac:dyDescent="0.3">
      <c r="A622" s="53"/>
      <c r="B622" s="54"/>
      <c r="C622" s="53"/>
    </row>
    <row r="623" spans="1:3" ht="15.6" x14ac:dyDescent="0.3">
      <c r="A623" s="53"/>
      <c r="B623" s="54"/>
      <c r="C623" s="53"/>
    </row>
    <row r="624" spans="1:3" ht="15.6" x14ac:dyDescent="0.3">
      <c r="A624" s="53"/>
      <c r="B624" s="54"/>
      <c r="C624" s="53"/>
    </row>
    <row r="625" spans="1:3" ht="15.6" x14ac:dyDescent="0.3">
      <c r="A625" s="53"/>
      <c r="B625" s="54"/>
      <c r="C625" s="53"/>
    </row>
    <row r="626" spans="1:3" ht="15.6" x14ac:dyDescent="0.3">
      <c r="A626" s="53"/>
      <c r="B626" s="54"/>
      <c r="C626" s="53"/>
    </row>
    <row r="627" spans="1:3" ht="15.6" x14ac:dyDescent="0.3">
      <c r="A627" s="53"/>
      <c r="B627" s="54"/>
      <c r="C627" s="53"/>
    </row>
    <row r="628" spans="1:3" ht="15.6" x14ac:dyDescent="0.3">
      <c r="A628" s="53"/>
      <c r="B628" s="54"/>
      <c r="C628" s="53"/>
    </row>
    <row r="629" spans="1:3" ht="15.6" x14ac:dyDescent="0.3">
      <c r="A629" s="53"/>
      <c r="B629" s="54"/>
      <c r="C629" s="53"/>
    </row>
    <row r="630" spans="1:3" ht="15.6" x14ac:dyDescent="0.3">
      <c r="A630" s="53"/>
      <c r="B630" s="54"/>
      <c r="C630" s="53"/>
    </row>
    <row r="631" spans="1:3" ht="15.6" x14ac:dyDescent="0.3">
      <c r="A631" s="53"/>
      <c r="B631" s="54"/>
      <c r="C631" s="53"/>
    </row>
    <row r="632" spans="1:3" ht="15.6" x14ac:dyDescent="0.3">
      <c r="A632" s="53"/>
      <c r="B632" s="54"/>
      <c r="C632" s="53"/>
    </row>
    <row r="633" spans="1:3" ht="15.6" x14ac:dyDescent="0.3">
      <c r="A633" s="53"/>
      <c r="B633" s="54"/>
      <c r="C633" s="53"/>
    </row>
    <row r="634" spans="1:3" ht="15.6" x14ac:dyDescent="0.3">
      <c r="A634" s="53"/>
      <c r="B634" s="54"/>
      <c r="C634" s="53"/>
    </row>
    <row r="635" spans="1:3" ht="15.6" x14ac:dyDescent="0.3">
      <c r="A635" s="53"/>
      <c r="B635" s="54"/>
      <c r="C635" s="53"/>
    </row>
    <row r="636" spans="1:3" ht="15.6" x14ac:dyDescent="0.3">
      <c r="A636" s="53"/>
      <c r="B636" s="54"/>
      <c r="C636" s="53"/>
    </row>
    <row r="637" spans="1:3" ht="15.6" x14ac:dyDescent="0.3">
      <c r="A637" s="53"/>
      <c r="B637" s="54"/>
      <c r="C637" s="53"/>
    </row>
    <row r="638" spans="1:3" ht="15.6" x14ac:dyDescent="0.3">
      <c r="A638" s="53"/>
      <c r="B638" s="54"/>
      <c r="C638" s="53"/>
    </row>
    <row r="639" spans="1:3" ht="15.6" x14ac:dyDescent="0.3">
      <c r="A639" s="53"/>
      <c r="B639" s="54"/>
      <c r="C639" s="53"/>
    </row>
    <row r="640" spans="1:3" ht="15.6" x14ac:dyDescent="0.3">
      <c r="A640" s="53"/>
      <c r="B640" s="54"/>
      <c r="C640" s="53"/>
    </row>
    <row r="641" spans="1:3" ht="15.6" x14ac:dyDescent="0.3">
      <c r="A641" s="53"/>
      <c r="B641" s="54"/>
      <c r="C641" s="53"/>
    </row>
    <row r="642" spans="1:3" ht="15.6" x14ac:dyDescent="0.3">
      <c r="A642" s="53"/>
      <c r="B642" s="54"/>
      <c r="C642" s="53"/>
    </row>
    <row r="643" spans="1:3" ht="15.6" x14ac:dyDescent="0.3">
      <c r="A643" s="53"/>
      <c r="B643" s="54"/>
      <c r="C643" s="53"/>
    </row>
    <row r="644" spans="1:3" ht="15.6" x14ac:dyDescent="0.3">
      <c r="A644" s="53"/>
      <c r="B644" s="54"/>
      <c r="C644" s="53"/>
    </row>
    <row r="645" spans="1:3" ht="15.6" x14ac:dyDescent="0.3">
      <c r="A645" s="53"/>
      <c r="B645" s="54"/>
      <c r="C645" s="53"/>
    </row>
    <row r="646" spans="1:3" ht="15.6" x14ac:dyDescent="0.3">
      <c r="A646" s="53"/>
      <c r="B646" s="54"/>
      <c r="C646" s="53"/>
    </row>
    <row r="647" spans="1:3" ht="15.6" x14ac:dyDescent="0.3">
      <c r="A647" s="53"/>
      <c r="B647" s="54"/>
      <c r="C647" s="53"/>
    </row>
    <row r="648" spans="1:3" ht="15.6" x14ac:dyDescent="0.3">
      <c r="A648" s="53"/>
      <c r="B648" s="54"/>
      <c r="C648" s="53"/>
    </row>
    <row r="649" spans="1:3" ht="15.6" x14ac:dyDescent="0.3">
      <c r="A649" s="53"/>
      <c r="B649" s="54"/>
      <c r="C649" s="53"/>
    </row>
    <row r="650" spans="1:3" ht="15.6" x14ac:dyDescent="0.3">
      <c r="A650" s="53"/>
      <c r="B650" s="54"/>
      <c r="C650" s="53"/>
    </row>
    <row r="651" spans="1:3" ht="15.6" x14ac:dyDescent="0.3">
      <c r="A651" s="53"/>
      <c r="B651" s="54"/>
      <c r="C651" s="53"/>
    </row>
    <row r="652" spans="1:3" ht="15.6" x14ac:dyDescent="0.3">
      <c r="A652" s="53"/>
      <c r="B652" s="54"/>
      <c r="C652" s="53"/>
    </row>
    <row r="653" spans="1:3" ht="15.6" x14ac:dyDescent="0.3">
      <c r="A653" s="53"/>
      <c r="B653" s="54"/>
      <c r="C653" s="53"/>
    </row>
    <row r="654" spans="1:3" ht="15.6" x14ac:dyDescent="0.3">
      <c r="A654" s="53"/>
      <c r="B654" s="54"/>
      <c r="C654" s="53"/>
    </row>
    <row r="655" spans="1:3" ht="15.6" x14ac:dyDescent="0.3">
      <c r="A655" s="53"/>
      <c r="B655" s="54"/>
      <c r="C655" s="53"/>
    </row>
    <row r="656" spans="1:3" ht="15.6" x14ac:dyDescent="0.3">
      <c r="A656" s="53"/>
      <c r="B656" s="54"/>
      <c r="C656" s="53"/>
    </row>
    <row r="657" spans="1:3" ht="15.6" x14ac:dyDescent="0.3">
      <c r="A657" s="53"/>
      <c r="B657" s="54"/>
      <c r="C657" s="53"/>
    </row>
    <row r="658" spans="1:3" ht="15.6" x14ac:dyDescent="0.3">
      <c r="A658" s="53"/>
      <c r="B658" s="54"/>
      <c r="C658" s="53"/>
    </row>
    <row r="659" spans="1:3" ht="15.6" x14ac:dyDescent="0.3">
      <c r="A659" s="53"/>
      <c r="B659" s="54"/>
      <c r="C659" s="53"/>
    </row>
    <row r="660" spans="1:3" ht="15.6" x14ac:dyDescent="0.3">
      <c r="A660" s="53"/>
      <c r="B660" s="54"/>
      <c r="C660" s="53"/>
    </row>
    <row r="661" spans="1:3" ht="15.6" x14ac:dyDescent="0.3">
      <c r="A661" s="53"/>
      <c r="B661" s="54"/>
      <c r="C661" s="53"/>
    </row>
    <row r="662" spans="1:3" ht="15.6" x14ac:dyDescent="0.3">
      <c r="A662" s="53"/>
      <c r="B662" s="54"/>
      <c r="C662" s="53"/>
    </row>
    <row r="663" spans="1:3" ht="15.6" x14ac:dyDescent="0.3">
      <c r="A663" s="53"/>
      <c r="B663" s="54"/>
      <c r="C663" s="53"/>
    </row>
    <row r="664" spans="1:3" ht="15.6" x14ac:dyDescent="0.3">
      <c r="A664" s="53"/>
      <c r="B664" s="54"/>
      <c r="C664" s="53"/>
    </row>
    <row r="665" spans="1:3" ht="15.6" x14ac:dyDescent="0.3">
      <c r="A665" s="53"/>
      <c r="B665" s="54"/>
      <c r="C665" s="53"/>
    </row>
    <row r="666" spans="1:3" ht="15.6" x14ac:dyDescent="0.3">
      <c r="A666" s="53"/>
      <c r="B666" s="54"/>
      <c r="C666" s="53"/>
    </row>
    <row r="667" spans="1:3" ht="15.6" x14ac:dyDescent="0.3">
      <c r="A667" s="53"/>
      <c r="B667" s="54"/>
      <c r="C667" s="53"/>
    </row>
    <row r="668" spans="1:3" ht="15.6" x14ac:dyDescent="0.3">
      <c r="A668" s="53"/>
      <c r="B668" s="54"/>
      <c r="C668" s="53"/>
    </row>
    <row r="669" spans="1:3" ht="15.6" x14ac:dyDescent="0.3">
      <c r="A669" s="53"/>
      <c r="B669" s="54"/>
      <c r="C669" s="53"/>
    </row>
    <row r="670" spans="1:3" ht="15.6" x14ac:dyDescent="0.3">
      <c r="A670" s="53"/>
      <c r="B670" s="54"/>
      <c r="C670" s="53"/>
    </row>
    <row r="671" spans="1:3" ht="15.6" x14ac:dyDescent="0.3">
      <c r="A671" s="53"/>
      <c r="B671" s="54"/>
      <c r="C671" s="53"/>
    </row>
    <row r="672" spans="1:3" ht="15.6" x14ac:dyDescent="0.3">
      <c r="A672" s="53"/>
      <c r="B672" s="54"/>
      <c r="C672" s="53"/>
    </row>
    <row r="673" spans="1:3" ht="15.6" x14ac:dyDescent="0.3">
      <c r="A673" s="53"/>
      <c r="B673" s="54"/>
      <c r="C673" s="53"/>
    </row>
    <row r="674" spans="1:3" ht="15.6" x14ac:dyDescent="0.3">
      <c r="A674" s="53"/>
      <c r="B674" s="54"/>
      <c r="C674" s="53"/>
    </row>
    <row r="675" spans="1:3" ht="15.6" x14ac:dyDescent="0.3">
      <c r="A675" s="53"/>
      <c r="B675" s="54"/>
      <c r="C675" s="53"/>
    </row>
    <row r="676" spans="1:3" ht="15.6" x14ac:dyDescent="0.3">
      <c r="A676" s="53"/>
      <c r="B676" s="54"/>
      <c r="C676" s="53"/>
    </row>
    <row r="677" spans="1:3" ht="15.6" x14ac:dyDescent="0.3">
      <c r="A677" s="53"/>
      <c r="B677" s="54"/>
      <c r="C677" s="53"/>
    </row>
    <row r="678" spans="1:3" ht="15.6" x14ac:dyDescent="0.3">
      <c r="A678" s="53"/>
      <c r="B678" s="54"/>
      <c r="C678" s="53"/>
    </row>
    <row r="679" spans="1:3" ht="15.6" x14ac:dyDescent="0.3">
      <c r="A679" s="53"/>
      <c r="B679" s="54"/>
      <c r="C679" s="53"/>
    </row>
    <row r="680" spans="1:3" ht="15.6" x14ac:dyDescent="0.3">
      <c r="A680" s="53"/>
      <c r="B680" s="54"/>
      <c r="C680" s="53"/>
    </row>
    <row r="681" spans="1:3" ht="15.6" x14ac:dyDescent="0.3">
      <c r="A681" s="53"/>
      <c r="B681" s="54"/>
      <c r="C681" s="53"/>
    </row>
    <row r="682" spans="1:3" ht="15.6" x14ac:dyDescent="0.3">
      <c r="A682" s="53"/>
      <c r="B682" s="54"/>
      <c r="C682" s="53"/>
    </row>
    <row r="683" spans="1:3" ht="15.6" x14ac:dyDescent="0.3">
      <c r="A683" s="53"/>
      <c r="B683" s="54"/>
      <c r="C683" s="53"/>
    </row>
    <row r="684" spans="1:3" ht="15.6" x14ac:dyDescent="0.3">
      <c r="A684" s="53"/>
      <c r="B684" s="54"/>
      <c r="C684" s="53"/>
    </row>
    <row r="685" spans="1:3" ht="15.6" x14ac:dyDescent="0.3">
      <c r="A685" s="53"/>
      <c r="B685" s="54"/>
      <c r="C685" s="53"/>
    </row>
    <row r="686" spans="1:3" ht="15.6" x14ac:dyDescent="0.3">
      <c r="A686" s="53"/>
      <c r="B686" s="54"/>
      <c r="C686" s="53"/>
    </row>
    <row r="687" spans="1:3" ht="15.6" x14ac:dyDescent="0.3">
      <c r="A687" s="53"/>
      <c r="B687" s="54"/>
      <c r="C687" s="53"/>
    </row>
    <row r="688" spans="1:3" ht="15.6" x14ac:dyDescent="0.3">
      <c r="A688" s="53"/>
      <c r="B688" s="54"/>
      <c r="C688" s="53"/>
    </row>
    <row r="689" spans="1:3" ht="15.6" x14ac:dyDescent="0.3">
      <c r="A689" s="53"/>
      <c r="B689" s="54"/>
      <c r="C689" s="53"/>
    </row>
    <row r="690" spans="1:3" ht="15.6" x14ac:dyDescent="0.3">
      <c r="A690" s="53"/>
      <c r="B690" s="54"/>
      <c r="C690" s="53"/>
    </row>
    <row r="691" spans="1:3" ht="15.6" x14ac:dyDescent="0.3">
      <c r="A691" s="53"/>
      <c r="B691" s="54"/>
      <c r="C691" s="53"/>
    </row>
    <row r="692" spans="1:3" ht="15.6" x14ac:dyDescent="0.3">
      <c r="A692" s="53"/>
      <c r="B692" s="54"/>
      <c r="C692" s="53"/>
    </row>
    <row r="693" spans="1:3" ht="15.6" x14ac:dyDescent="0.3">
      <c r="A693" s="53"/>
      <c r="B693" s="54"/>
      <c r="C693" s="53"/>
    </row>
    <row r="694" spans="1:3" ht="15.6" x14ac:dyDescent="0.3">
      <c r="A694" s="53"/>
      <c r="B694" s="54"/>
      <c r="C694" s="53"/>
    </row>
    <row r="695" spans="1:3" ht="15.6" x14ac:dyDescent="0.3">
      <c r="A695" s="53"/>
      <c r="B695" s="54"/>
      <c r="C695" s="53"/>
    </row>
    <row r="696" spans="1:3" ht="15.6" x14ac:dyDescent="0.3">
      <c r="A696" s="53"/>
      <c r="B696" s="54"/>
      <c r="C696" s="53"/>
    </row>
    <row r="697" spans="1:3" ht="15.6" x14ac:dyDescent="0.3">
      <c r="A697" s="53"/>
      <c r="B697" s="54"/>
      <c r="C697" s="53"/>
    </row>
    <row r="698" spans="1:3" ht="15.6" x14ac:dyDescent="0.3">
      <c r="A698" s="53"/>
      <c r="B698" s="54"/>
      <c r="C698" s="53"/>
    </row>
    <row r="699" spans="1:3" ht="15.6" x14ac:dyDescent="0.3">
      <c r="A699" s="53"/>
      <c r="B699" s="54"/>
      <c r="C699" s="53"/>
    </row>
    <row r="700" spans="1:3" ht="15.6" x14ac:dyDescent="0.3">
      <c r="A700" s="53"/>
      <c r="B700" s="54"/>
      <c r="C700" s="53"/>
    </row>
    <row r="701" spans="1:3" ht="15.6" x14ac:dyDescent="0.3">
      <c r="A701" s="53"/>
      <c r="B701" s="54"/>
      <c r="C701" s="53"/>
    </row>
    <row r="702" spans="1:3" ht="15.6" x14ac:dyDescent="0.3">
      <c r="A702" s="53"/>
      <c r="B702" s="54"/>
      <c r="C702" s="53"/>
    </row>
    <row r="703" spans="1:3" ht="15.6" x14ac:dyDescent="0.3">
      <c r="A703" s="53"/>
      <c r="B703" s="54"/>
      <c r="C703" s="53"/>
    </row>
    <row r="704" spans="1:3" ht="15.6" x14ac:dyDescent="0.3">
      <c r="A704" s="53"/>
      <c r="B704" s="54"/>
      <c r="C704" s="53"/>
    </row>
    <row r="705" spans="1:3" ht="15.6" x14ac:dyDescent="0.3">
      <c r="A705" s="53"/>
      <c r="B705" s="54"/>
      <c r="C705" s="53"/>
    </row>
    <row r="706" spans="1:3" ht="15.6" x14ac:dyDescent="0.3">
      <c r="A706" s="53"/>
      <c r="B706" s="54"/>
      <c r="C706" s="53"/>
    </row>
    <row r="707" spans="1:3" ht="15.6" x14ac:dyDescent="0.3">
      <c r="A707" s="53"/>
      <c r="B707" s="54"/>
      <c r="C707" s="53"/>
    </row>
    <row r="708" spans="1:3" ht="15.6" x14ac:dyDescent="0.3">
      <c r="A708" s="53"/>
      <c r="B708" s="54"/>
      <c r="C708" s="53"/>
    </row>
    <row r="709" spans="1:3" ht="15.6" x14ac:dyDescent="0.3">
      <c r="A709" s="53"/>
      <c r="B709" s="54"/>
      <c r="C709" s="53"/>
    </row>
    <row r="710" spans="1:3" ht="15.6" x14ac:dyDescent="0.3">
      <c r="A710" s="53"/>
      <c r="B710" s="54"/>
      <c r="C710" s="53"/>
    </row>
    <row r="711" spans="1:3" ht="15.6" x14ac:dyDescent="0.3">
      <c r="A711" s="53"/>
      <c r="B711" s="54"/>
      <c r="C711" s="53"/>
    </row>
    <row r="712" spans="1:3" ht="15.6" x14ac:dyDescent="0.3">
      <c r="A712" s="53"/>
      <c r="B712" s="54"/>
      <c r="C712" s="53"/>
    </row>
    <row r="713" spans="1:3" ht="15.6" x14ac:dyDescent="0.3">
      <c r="A713" s="53"/>
      <c r="B713" s="54"/>
      <c r="C713" s="53"/>
    </row>
    <row r="714" spans="1:3" ht="15.6" x14ac:dyDescent="0.3">
      <c r="A714" s="53"/>
      <c r="B714" s="54"/>
      <c r="C714" s="53"/>
    </row>
    <row r="715" spans="1:3" ht="15.6" x14ac:dyDescent="0.3">
      <c r="A715" s="53"/>
      <c r="B715" s="54"/>
      <c r="C715" s="53"/>
    </row>
    <row r="716" spans="1:3" ht="15.6" x14ac:dyDescent="0.3">
      <c r="A716" s="53"/>
      <c r="B716" s="54"/>
      <c r="C716" s="53"/>
    </row>
    <row r="717" spans="1:3" ht="15.6" x14ac:dyDescent="0.3">
      <c r="A717" s="53"/>
      <c r="B717" s="54"/>
      <c r="C717" s="53"/>
    </row>
    <row r="718" spans="1:3" ht="15.6" x14ac:dyDescent="0.3">
      <c r="A718" s="53"/>
      <c r="B718" s="54"/>
      <c r="C718" s="53"/>
    </row>
    <row r="719" spans="1:3" ht="15.6" x14ac:dyDescent="0.3">
      <c r="A719" s="53"/>
      <c r="B719" s="54"/>
      <c r="C719" s="53"/>
    </row>
    <row r="720" spans="1:3" ht="15.6" x14ac:dyDescent="0.3">
      <c r="A720" s="53"/>
      <c r="B720" s="54"/>
      <c r="C720" s="53"/>
    </row>
    <row r="721" spans="1:3" ht="15.6" x14ac:dyDescent="0.3">
      <c r="A721" s="53"/>
      <c r="B721" s="54"/>
      <c r="C721" s="53"/>
    </row>
    <row r="722" spans="1:3" ht="15.6" x14ac:dyDescent="0.3">
      <c r="A722" s="53"/>
      <c r="B722" s="54"/>
      <c r="C722" s="53"/>
    </row>
    <row r="723" spans="1:3" ht="15.6" x14ac:dyDescent="0.3">
      <c r="A723" s="53"/>
      <c r="B723" s="54"/>
      <c r="C723" s="53"/>
    </row>
    <row r="724" spans="1:3" ht="15.6" x14ac:dyDescent="0.3">
      <c r="A724" s="53"/>
      <c r="B724" s="54"/>
      <c r="C724" s="53"/>
    </row>
    <row r="725" spans="1:3" ht="15.6" x14ac:dyDescent="0.3">
      <c r="A725" s="53"/>
      <c r="B725" s="54"/>
      <c r="C725" s="53"/>
    </row>
    <row r="726" spans="1:3" ht="15.6" x14ac:dyDescent="0.3">
      <c r="A726" s="53"/>
      <c r="B726" s="54"/>
      <c r="C726" s="53"/>
    </row>
    <row r="727" spans="1:3" ht="15.6" x14ac:dyDescent="0.3">
      <c r="A727" s="53"/>
      <c r="B727" s="54"/>
      <c r="C727" s="53"/>
    </row>
    <row r="728" spans="1:3" ht="15.6" x14ac:dyDescent="0.3">
      <c r="A728" s="53"/>
      <c r="B728" s="54"/>
      <c r="C728" s="53"/>
    </row>
    <row r="729" spans="1:3" ht="15.6" x14ac:dyDescent="0.3">
      <c r="A729" s="53"/>
      <c r="B729" s="54"/>
      <c r="C729" s="53"/>
    </row>
    <row r="730" spans="1:3" ht="15.6" x14ac:dyDescent="0.3">
      <c r="A730" s="53"/>
      <c r="B730" s="54"/>
      <c r="C730" s="53"/>
    </row>
    <row r="731" spans="1:3" ht="15.6" x14ac:dyDescent="0.3">
      <c r="A731" s="53"/>
      <c r="B731" s="54"/>
      <c r="C731" s="53"/>
    </row>
    <row r="732" spans="1:3" ht="15.6" x14ac:dyDescent="0.3">
      <c r="A732" s="53"/>
      <c r="B732" s="54"/>
      <c r="C732" s="53"/>
    </row>
    <row r="733" spans="1:3" ht="15.6" x14ac:dyDescent="0.3">
      <c r="A733" s="53"/>
      <c r="B733" s="54"/>
      <c r="C733" s="53"/>
    </row>
    <row r="734" spans="1:3" ht="15.6" x14ac:dyDescent="0.3">
      <c r="A734" s="53"/>
      <c r="B734" s="54"/>
      <c r="C734" s="53"/>
    </row>
    <row r="735" spans="1:3" ht="15.6" x14ac:dyDescent="0.3">
      <c r="A735" s="53"/>
      <c r="B735" s="54"/>
      <c r="C735" s="53"/>
    </row>
    <row r="736" spans="1:3" ht="15.6" x14ac:dyDescent="0.3">
      <c r="A736" s="53"/>
      <c r="B736" s="54"/>
      <c r="C736" s="53"/>
    </row>
    <row r="737" spans="1:3" ht="15.6" x14ac:dyDescent="0.3">
      <c r="A737" s="53"/>
      <c r="B737" s="54"/>
      <c r="C737" s="53"/>
    </row>
    <row r="738" spans="1:3" ht="15.6" x14ac:dyDescent="0.3">
      <c r="A738" s="53"/>
      <c r="B738" s="54"/>
      <c r="C738" s="53"/>
    </row>
    <row r="739" spans="1:3" ht="15.6" x14ac:dyDescent="0.3">
      <c r="A739" s="53"/>
      <c r="B739" s="54"/>
      <c r="C739" s="53"/>
    </row>
    <row r="740" spans="1:3" ht="15.6" x14ac:dyDescent="0.3">
      <c r="A740" s="53"/>
      <c r="B740" s="54"/>
      <c r="C740" s="53"/>
    </row>
    <row r="741" spans="1:3" ht="15.6" x14ac:dyDescent="0.3">
      <c r="A741" s="53"/>
      <c r="B741" s="54"/>
      <c r="C741" s="53"/>
    </row>
    <row r="742" spans="1:3" ht="15.6" x14ac:dyDescent="0.3">
      <c r="A742" s="53"/>
      <c r="B742" s="54"/>
      <c r="C742" s="53"/>
    </row>
    <row r="743" spans="1:3" ht="15.6" x14ac:dyDescent="0.3">
      <c r="A743" s="53"/>
      <c r="B743" s="54"/>
      <c r="C743" s="53"/>
    </row>
    <row r="744" spans="1:3" ht="15.6" x14ac:dyDescent="0.3">
      <c r="A744" s="53"/>
      <c r="B744" s="54"/>
      <c r="C744" s="53"/>
    </row>
    <row r="745" spans="1:3" ht="15.6" x14ac:dyDescent="0.3">
      <c r="A745" s="53"/>
      <c r="B745" s="54"/>
      <c r="C745" s="53"/>
    </row>
    <row r="746" spans="1:3" ht="15.6" x14ac:dyDescent="0.3">
      <c r="A746" s="53"/>
      <c r="B746" s="54"/>
      <c r="C746" s="53"/>
    </row>
    <row r="747" spans="1:3" ht="15.6" x14ac:dyDescent="0.3">
      <c r="A747" s="53"/>
      <c r="B747" s="54"/>
      <c r="C747" s="53"/>
    </row>
    <row r="748" spans="1:3" ht="15.6" x14ac:dyDescent="0.3">
      <c r="A748" s="53"/>
      <c r="B748" s="54"/>
      <c r="C748" s="53"/>
    </row>
    <row r="749" spans="1:3" ht="15.6" x14ac:dyDescent="0.3">
      <c r="A749" s="53"/>
      <c r="B749" s="54"/>
      <c r="C749" s="53"/>
    </row>
    <row r="750" spans="1:3" ht="15.6" x14ac:dyDescent="0.3">
      <c r="A750" s="53"/>
      <c r="B750" s="54"/>
      <c r="C750" s="53"/>
    </row>
    <row r="751" spans="1:3" ht="15.6" x14ac:dyDescent="0.3">
      <c r="A751" s="53"/>
      <c r="B751" s="54"/>
      <c r="C751" s="53"/>
    </row>
    <row r="752" spans="1:3" ht="15.6" x14ac:dyDescent="0.3">
      <c r="A752" s="53"/>
      <c r="B752" s="54"/>
      <c r="C752" s="53"/>
    </row>
    <row r="753" spans="1:3" ht="15.6" x14ac:dyDescent="0.3">
      <c r="A753" s="53"/>
      <c r="B753" s="54"/>
      <c r="C753" s="53"/>
    </row>
    <row r="754" spans="1:3" ht="15.6" x14ac:dyDescent="0.3">
      <c r="A754" s="53"/>
      <c r="B754" s="54"/>
      <c r="C754" s="53"/>
    </row>
    <row r="755" spans="1:3" ht="15.6" x14ac:dyDescent="0.3">
      <c r="A755" s="53"/>
      <c r="B755" s="54"/>
      <c r="C755" s="53"/>
    </row>
    <row r="756" spans="1:3" ht="15.6" x14ac:dyDescent="0.3">
      <c r="A756" s="53"/>
      <c r="B756" s="54"/>
      <c r="C756" s="53"/>
    </row>
    <row r="757" spans="1:3" ht="15.6" x14ac:dyDescent="0.3">
      <c r="A757" s="53"/>
      <c r="B757" s="54"/>
      <c r="C757" s="53"/>
    </row>
    <row r="758" spans="1:3" ht="15.6" x14ac:dyDescent="0.3">
      <c r="A758" s="53"/>
      <c r="B758" s="54"/>
      <c r="C758" s="53"/>
    </row>
    <row r="759" spans="1:3" ht="15.6" x14ac:dyDescent="0.3">
      <c r="A759" s="53"/>
      <c r="B759" s="54"/>
      <c r="C759" s="53"/>
    </row>
    <row r="760" spans="1:3" ht="15.6" x14ac:dyDescent="0.3">
      <c r="A760" s="53"/>
      <c r="B760" s="54"/>
      <c r="C760" s="53"/>
    </row>
    <row r="761" spans="1:3" ht="15.6" x14ac:dyDescent="0.3">
      <c r="A761" s="53"/>
      <c r="B761" s="54"/>
      <c r="C761" s="53"/>
    </row>
    <row r="762" spans="1:3" ht="15.6" x14ac:dyDescent="0.3">
      <c r="A762" s="53"/>
      <c r="B762" s="54"/>
      <c r="C762" s="53"/>
    </row>
    <row r="763" spans="1:3" ht="15.6" x14ac:dyDescent="0.3">
      <c r="A763" s="53"/>
      <c r="B763" s="54"/>
      <c r="C763" s="53"/>
    </row>
    <row r="764" spans="1:3" ht="15.6" x14ac:dyDescent="0.3">
      <c r="A764" s="53"/>
      <c r="B764" s="54"/>
      <c r="C764" s="53"/>
    </row>
    <row r="765" spans="1:3" ht="15.6" x14ac:dyDescent="0.3">
      <c r="A765" s="53"/>
      <c r="B765" s="54"/>
      <c r="C765" s="53"/>
    </row>
    <row r="766" spans="1:3" ht="15.6" x14ac:dyDescent="0.3">
      <c r="A766" s="53"/>
      <c r="B766" s="54"/>
      <c r="C766" s="53"/>
    </row>
    <row r="767" spans="1:3" ht="15.6" x14ac:dyDescent="0.3">
      <c r="A767" s="53"/>
      <c r="B767" s="54"/>
      <c r="C767" s="53"/>
    </row>
    <row r="768" spans="1:3" ht="15.6" x14ac:dyDescent="0.3">
      <c r="A768" s="53"/>
      <c r="B768" s="54"/>
      <c r="C768" s="53"/>
    </row>
    <row r="769" spans="1:3" ht="15.6" x14ac:dyDescent="0.3">
      <c r="A769" s="53"/>
      <c r="B769" s="54"/>
      <c r="C769" s="53"/>
    </row>
    <row r="770" spans="1:3" ht="15.6" x14ac:dyDescent="0.3">
      <c r="A770" s="53"/>
      <c r="B770" s="54"/>
      <c r="C770" s="53"/>
    </row>
    <row r="771" spans="1:3" ht="15.6" x14ac:dyDescent="0.3">
      <c r="A771" s="53"/>
      <c r="B771" s="54"/>
      <c r="C771" s="53"/>
    </row>
    <row r="772" spans="1:3" ht="15.6" x14ac:dyDescent="0.3">
      <c r="A772" s="53"/>
      <c r="B772" s="54"/>
      <c r="C772" s="53"/>
    </row>
    <row r="773" spans="1:3" ht="15.6" x14ac:dyDescent="0.3">
      <c r="A773" s="53"/>
      <c r="B773" s="54"/>
      <c r="C773" s="53"/>
    </row>
    <row r="774" spans="1:3" ht="15.6" x14ac:dyDescent="0.3">
      <c r="A774" s="53"/>
      <c r="B774" s="54"/>
      <c r="C774" s="53"/>
    </row>
    <row r="775" spans="1:3" ht="15.6" x14ac:dyDescent="0.3">
      <c r="A775" s="53"/>
      <c r="B775" s="54"/>
      <c r="C775" s="53"/>
    </row>
    <row r="776" spans="1:3" ht="15.6" x14ac:dyDescent="0.3">
      <c r="A776" s="53"/>
      <c r="B776" s="54"/>
      <c r="C776" s="53"/>
    </row>
    <row r="777" spans="1:3" ht="15.6" x14ac:dyDescent="0.3">
      <c r="A777" s="53"/>
      <c r="B777" s="54"/>
      <c r="C777" s="53"/>
    </row>
    <row r="778" spans="1:3" ht="15.6" x14ac:dyDescent="0.3">
      <c r="A778" s="53"/>
      <c r="B778" s="54"/>
      <c r="C778" s="53"/>
    </row>
    <row r="779" spans="1:3" ht="15.6" x14ac:dyDescent="0.3">
      <c r="A779" s="53"/>
      <c r="B779" s="54"/>
      <c r="C779" s="53"/>
    </row>
    <row r="780" spans="1:3" ht="15.6" x14ac:dyDescent="0.3">
      <c r="A780" s="53"/>
      <c r="B780" s="54"/>
      <c r="C780" s="53"/>
    </row>
    <row r="781" spans="1:3" ht="15.6" x14ac:dyDescent="0.3">
      <c r="A781" s="53"/>
      <c r="B781" s="54"/>
      <c r="C781" s="53"/>
    </row>
    <row r="782" spans="1:3" ht="15.6" x14ac:dyDescent="0.3">
      <c r="A782" s="53"/>
      <c r="B782" s="54"/>
      <c r="C782" s="53"/>
    </row>
    <row r="783" spans="1:3" ht="15.6" x14ac:dyDescent="0.3">
      <c r="A783" s="53"/>
      <c r="B783" s="54"/>
      <c r="C783" s="53"/>
    </row>
    <row r="784" spans="1:3" ht="15.6" x14ac:dyDescent="0.3">
      <c r="A784" s="53"/>
      <c r="B784" s="54"/>
      <c r="C784" s="53"/>
    </row>
    <row r="785" spans="1:3" ht="15.6" x14ac:dyDescent="0.3">
      <c r="A785" s="53"/>
      <c r="B785" s="54"/>
      <c r="C785" s="53"/>
    </row>
    <row r="786" spans="1:3" ht="15.6" x14ac:dyDescent="0.3">
      <c r="A786" s="53"/>
      <c r="B786" s="54"/>
      <c r="C786" s="53"/>
    </row>
    <row r="787" spans="1:3" ht="15.6" x14ac:dyDescent="0.3">
      <c r="A787" s="53"/>
      <c r="B787" s="54"/>
      <c r="C787" s="53"/>
    </row>
    <row r="788" spans="1:3" ht="15.6" x14ac:dyDescent="0.3">
      <c r="A788" s="53"/>
      <c r="B788" s="54"/>
      <c r="C788" s="53"/>
    </row>
    <row r="789" spans="1:3" ht="15.6" x14ac:dyDescent="0.3">
      <c r="A789" s="53"/>
      <c r="B789" s="54"/>
      <c r="C789" s="53"/>
    </row>
    <row r="790" spans="1:3" ht="15.6" x14ac:dyDescent="0.3">
      <c r="A790" s="53"/>
      <c r="B790" s="54"/>
      <c r="C790" s="53"/>
    </row>
    <row r="791" spans="1:3" ht="15.6" x14ac:dyDescent="0.3">
      <c r="A791" s="53"/>
      <c r="B791" s="54"/>
      <c r="C791" s="53"/>
    </row>
    <row r="792" spans="1:3" ht="15.6" x14ac:dyDescent="0.3">
      <c r="A792" s="53"/>
      <c r="B792" s="54"/>
      <c r="C792" s="53"/>
    </row>
    <row r="793" spans="1:3" ht="15.6" x14ac:dyDescent="0.3">
      <c r="A793" s="53"/>
      <c r="B793" s="54"/>
      <c r="C793" s="53"/>
    </row>
    <row r="794" spans="1:3" ht="15.6" x14ac:dyDescent="0.3">
      <c r="A794" s="53"/>
      <c r="B794" s="54"/>
      <c r="C794" s="53"/>
    </row>
    <row r="795" spans="1:3" ht="15.6" x14ac:dyDescent="0.3">
      <c r="A795" s="53"/>
      <c r="B795" s="54"/>
      <c r="C795" s="53"/>
    </row>
    <row r="796" spans="1:3" ht="15.6" x14ac:dyDescent="0.3">
      <c r="A796" s="53"/>
      <c r="B796" s="54"/>
      <c r="C796" s="53"/>
    </row>
    <row r="797" spans="1:3" ht="15.6" x14ac:dyDescent="0.3">
      <c r="A797" s="53"/>
      <c r="B797" s="54"/>
      <c r="C797" s="53"/>
    </row>
    <row r="798" spans="1:3" ht="15.6" x14ac:dyDescent="0.3">
      <c r="A798" s="53"/>
      <c r="B798" s="54"/>
      <c r="C798" s="53"/>
    </row>
    <row r="799" spans="1:3" ht="15.6" x14ac:dyDescent="0.3">
      <c r="A799" s="53"/>
      <c r="B799" s="54"/>
      <c r="C799" s="53"/>
    </row>
    <row r="800" spans="1:3" ht="15.6" x14ac:dyDescent="0.3">
      <c r="A800" s="53"/>
      <c r="B800" s="54"/>
      <c r="C800" s="53"/>
    </row>
    <row r="801" spans="1:3" ht="15.6" x14ac:dyDescent="0.3">
      <c r="A801" s="53"/>
      <c r="B801" s="54"/>
      <c r="C801" s="53"/>
    </row>
    <row r="802" spans="1:3" ht="15.6" x14ac:dyDescent="0.3">
      <c r="A802" s="53"/>
      <c r="B802" s="54"/>
      <c r="C802" s="53"/>
    </row>
    <row r="803" spans="1:3" ht="15.6" x14ac:dyDescent="0.3">
      <c r="A803" s="53"/>
      <c r="B803" s="54"/>
      <c r="C803" s="53"/>
    </row>
    <row r="804" spans="1:3" ht="15.6" x14ac:dyDescent="0.3">
      <c r="A804" s="53"/>
      <c r="B804" s="54"/>
      <c r="C804" s="53"/>
    </row>
    <row r="805" spans="1:3" ht="15.6" x14ac:dyDescent="0.3">
      <c r="A805" s="53"/>
      <c r="B805" s="54"/>
      <c r="C805" s="53"/>
    </row>
    <row r="806" spans="1:3" ht="15.6" x14ac:dyDescent="0.3">
      <c r="A806" s="53"/>
      <c r="B806" s="54"/>
      <c r="C806" s="53"/>
    </row>
    <row r="807" spans="1:3" ht="15.6" x14ac:dyDescent="0.3">
      <c r="A807" s="53"/>
      <c r="B807" s="54"/>
      <c r="C807" s="53"/>
    </row>
    <row r="808" spans="1:3" ht="15.6" x14ac:dyDescent="0.3">
      <c r="A808" s="53"/>
      <c r="B808" s="54"/>
      <c r="C808" s="53"/>
    </row>
    <row r="809" spans="1:3" ht="15.6" x14ac:dyDescent="0.3">
      <c r="A809" s="53"/>
      <c r="B809" s="54"/>
      <c r="C809" s="53"/>
    </row>
    <row r="810" spans="1:3" ht="15.6" x14ac:dyDescent="0.3">
      <c r="A810" s="53"/>
      <c r="B810" s="54"/>
      <c r="C810" s="53"/>
    </row>
    <row r="811" spans="1:3" ht="15.6" x14ac:dyDescent="0.3">
      <c r="A811" s="53"/>
      <c r="B811" s="54"/>
      <c r="C811" s="53"/>
    </row>
    <row r="812" spans="1:3" ht="15.6" x14ac:dyDescent="0.3">
      <c r="A812" s="53"/>
      <c r="B812" s="54"/>
      <c r="C812" s="53"/>
    </row>
    <row r="813" spans="1:3" ht="15.6" x14ac:dyDescent="0.3">
      <c r="A813" s="53"/>
      <c r="B813" s="54"/>
      <c r="C813" s="53"/>
    </row>
    <row r="814" spans="1:3" ht="15.6" x14ac:dyDescent="0.3">
      <c r="A814" s="53"/>
      <c r="B814" s="54"/>
      <c r="C814" s="53"/>
    </row>
    <row r="815" spans="1:3" ht="15.6" x14ac:dyDescent="0.3">
      <c r="A815" s="53"/>
      <c r="B815" s="54"/>
      <c r="C815" s="53"/>
    </row>
    <row r="816" spans="1:3" ht="15.6" x14ac:dyDescent="0.3">
      <c r="A816" s="53"/>
      <c r="B816" s="54"/>
      <c r="C816" s="53"/>
    </row>
    <row r="817" spans="1:3" ht="15.6" x14ac:dyDescent="0.3">
      <c r="A817" s="53"/>
      <c r="B817" s="54"/>
      <c r="C817" s="53"/>
    </row>
    <row r="818" spans="1:3" ht="15.6" x14ac:dyDescent="0.3">
      <c r="A818" s="53"/>
      <c r="B818" s="54"/>
      <c r="C818" s="53"/>
    </row>
    <row r="819" spans="1:3" ht="15.6" x14ac:dyDescent="0.3">
      <c r="A819" s="53"/>
      <c r="B819" s="54"/>
      <c r="C819" s="53"/>
    </row>
    <row r="820" spans="1:3" ht="15.6" x14ac:dyDescent="0.3">
      <c r="A820" s="53"/>
      <c r="B820" s="54"/>
      <c r="C820" s="53"/>
    </row>
    <row r="821" spans="1:3" ht="15.6" x14ac:dyDescent="0.3">
      <c r="A821" s="53"/>
      <c r="B821" s="54"/>
      <c r="C821" s="53"/>
    </row>
    <row r="822" spans="1:3" ht="15.6" x14ac:dyDescent="0.3">
      <c r="A822" s="53"/>
      <c r="B822" s="54"/>
      <c r="C822" s="53"/>
    </row>
    <row r="823" spans="1:3" ht="15.6" x14ac:dyDescent="0.3">
      <c r="A823" s="53"/>
      <c r="B823" s="54"/>
      <c r="C823" s="53"/>
    </row>
    <row r="824" spans="1:3" ht="15.6" x14ac:dyDescent="0.3">
      <c r="A824" s="53"/>
      <c r="B824" s="54"/>
      <c r="C824" s="53"/>
    </row>
    <row r="825" spans="1:3" ht="15.6" x14ac:dyDescent="0.3">
      <c r="A825" s="53"/>
      <c r="B825" s="54"/>
      <c r="C825" s="53"/>
    </row>
    <row r="826" spans="1:3" ht="15.6" x14ac:dyDescent="0.3">
      <c r="A826" s="53"/>
      <c r="B826" s="54"/>
      <c r="C826" s="53"/>
    </row>
    <row r="827" spans="1:3" ht="15.6" x14ac:dyDescent="0.3">
      <c r="A827" s="53"/>
      <c r="B827" s="54"/>
      <c r="C827" s="53"/>
    </row>
    <row r="828" spans="1:3" ht="15.6" x14ac:dyDescent="0.3">
      <c r="A828" s="53"/>
      <c r="B828" s="54"/>
      <c r="C828" s="53"/>
    </row>
    <row r="829" spans="1:3" ht="15.6" x14ac:dyDescent="0.3">
      <c r="A829" s="53"/>
      <c r="B829" s="54"/>
      <c r="C829" s="53"/>
    </row>
    <row r="830" spans="1:3" ht="15.6" x14ac:dyDescent="0.3">
      <c r="A830" s="53"/>
      <c r="B830" s="54"/>
      <c r="C830" s="53"/>
    </row>
    <row r="831" spans="1:3" ht="15.6" x14ac:dyDescent="0.3">
      <c r="A831" s="53"/>
      <c r="B831" s="54"/>
      <c r="C831" s="53"/>
    </row>
    <row r="832" spans="1:3" ht="15.6" x14ac:dyDescent="0.3">
      <c r="A832" s="53"/>
      <c r="B832" s="54"/>
      <c r="C832" s="53"/>
    </row>
    <row r="833" spans="1:3" ht="15.6" x14ac:dyDescent="0.3">
      <c r="A833" s="53"/>
      <c r="B833" s="54"/>
      <c r="C833" s="53"/>
    </row>
    <row r="834" spans="1:3" ht="15.6" x14ac:dyDescent="0.3">
      <c r="A834" s="53"/>
      <c r="B834" s="54"/>
      <c r="C834" s="53"/>
    </row>
    <row r="835" spans="1:3" ht="15.6" x14ac:dyDescent="0.3">
      <c r="A835" s="53"/>
      <c r="B835" s="54"/>
      <c r="C835" s="53"/>
    </row>
    <row r="836" spans="1:3" ht="15.6" x14ac:dyDescent="0.3">
      <c r="A836" s="53"/>
      <c r="B836" s="54"/>
      <c r="C836" s="53"/>
    </row>
    <row r="837" spans="1:3" ht="15.6" x14ac:dyDescent="0.3">
      <c r="A837" s="53"/>
      <c r="B837" s="54"/>
      <c r="C837" s="53"/>
    </row>
    <row r="838" spans="1:3" ht="15.6" x14ac:dyDescent="0.3">
      <c r="A838" s="53"/>
      <c r="B838" s="54"/>
      <c r="C838" s="53"/>
    </row>
    <row r="839" spans="1:3" ht="15.6" x14ac:dyDescent="0.3">
      <c r="A839" s="53"/>
      <c r="B839" s="54"/>
      <c r="C839" s="53"/>
    </row>
    <row r="840" spans="1:3" ht="15.6" x14ac:dyDescent="0.3">
      <c r="A840" s="53"/>
      <c r="B840" s="54"/>
      <c r="C840" s="53"/>
    </row>
    <row r="841" spans="1:3" ht="15.6" x14ac:dyDescent="0.3">
      <c r="A841" s="53"/>
      <c r="B841" s="54"/>
      <c r="C841" s="53"/>
    </row>
    <row r="842" spans="1:3" ht="15.6" x14ac:dyDescent="0.3">
      <c r="A842" s="53"/>
      <c r="B842" s="54"/>
      <c r="C842" s="53"/>
    </row>
    <row r="843" spans="1:3" ht="15.6" x14ac:dyDescent="0.3">
      <c r="A843" s="58"/>
      <c r="B843" s="55"/>
      <c r="C843" s="72"/>
    </row>
    <row r="844" spans="1:3" ht="15.6" x14ac:dyDescent="0.3">
      <c r="A844" s="59"/>
      <c r="B844" s="56"/>
      <c r="C844" s="73"/>
    </row>
    <row r="845" spans="1:3" ht="15.6" x14ac:dyDescent="0.3">
      <c r="A845" s="59"/>
      <c r="B845" s="56"/>
      <c r="C845" s="73"/>
    </row>
    <row r="846" spans="1:3" ht="15.6" x14ac:dyDescent="0.3">
      <c r="A846" s="59"/>
      <c r="B846" s="56"/>
      <c r="C846" s="73"/>
    </row>
    <row r="847" spans="1:3" ht="15.6" x14ac:dyDescent="0.3">
      <c r="A847" s="59"/>
      <c r="B847" s="56"/>
      <c r="C847" s="73"/>
    </row>
    <row r="848" spans="1:3" ht="15.6" x14ac:dyDescent="0.3">
      <c r="A848" s="59"/>
      <c r="B848" s="56"/>
      <c r="C848" s="73"/>
    </row>
    <row r="849" spans="1:3" ht="15.6" x14ac:dyDescent="0.3">
      <c r="A849" s="59"/>
      <c r="B849" s="56"/>
      <c r="C849" s="73"/>
    </row>
    <row r="850" spans="1:3" ht="15.6" x14ac:dyDescent="0.3">
      <c r="A850" s="59"/>
      <c r="B850" s="56"/>
      <c r="C850" s="73"/>
    </row>
    <row r="851" spans="1:3" ht="15.6" x14ac:dyDescent="0.3">
      <c r="A851" s="59"/>
      <c r="B851" s="56"/>
      <c r="C851" s="73"/>
    </row>
    <row r="852" spans="1:3" ht="15.6" x14ac:dyDescent="0.3">
      <c r="A852" s="59"/>
      <c r="B852" s="56"/>
      <c r="C852" s="73"/>
    </row>
    <row r="853" spans="1:3" ht="15.6" x14ac:dyDescent="0.3">
      <c r="A853" s="59"/>
      <c r="B853" s="56"/>
      <c r="C853" s="73"/>
    </row>
    <row r="854" spans="1:3" ht="15.6" x14ac:dyDescent="0.3">
      <c r="A854" s="59"/>
      <c r="B854" s="56"/>
      <c r="C854" s="73"/>
    </row>
    <row r="855" spans="1:3" ht="15.6" x14ac:dyDescent="0.3">
      <c r="A855" s="59"/>
      <c r="B855" s="56"/>
      <c r="C855" s="73"/>
    </row>
    <row r="856" spans="1:3" ht="15.6" x14ac:dyDescent="0.3">
      <c r="A856" s="59"/>
      <c r="B856" s="56"/>
      <c r="C856" s="73"/>
    </row>
    <row r="857" spans="1:3" ht="15.6" x14ac:dyDescent="0.3">
      <c r="A857" s="59"/>
      <c r="B857" s="56"/>
      <c r="C857" s="73"/>
    </row>
    <row r="858" spans="1:3" ht="15.6" x14ac:dyDescent="0.3">
      <c r="A858" s="59"/>
      <c r="B858" s="56"/>
      <c r="C858" s="73"/>
    </row>
    <row r="859" spans="1:3" ht="15.6" x14ac:dyDescent="0.3">
      <c r="A859" s="59"/>
      <c r="B859" s="56"/>
      <c r="C859" s="73"/>
    </row>
    <row r="860" spans="1:3" ht="15.6" x14ac:dyDescent="0.3">
      <c r="A860" s="59"/>
      <c r="B860" s="56"/>
      <c r="C860" s="73"/>
    </row>
    <row r="861" spans="1:3" ht="15.6" x14ac:dyDescent="0.3">
      <c r="A861" s="59"/>
      <c r="B861" s="56"/>
      <c r="C861" s="73"/>
    </row>
    <row r="862" spans="1:3" ht="15.6" x14ac:dyDescent="0.3">
      <c r="A862" s="59"/>
      <c r="B862" s="56"/>
      <c r="C862" s="73"/>
    </row>
    <row r="863" spans="1:3" ht="15.6" x14ac:dyDescent="0.3">
      <c r="A863" s="59"/>
      <c r="B863" s="56"/>
      <c r="C863" s="73"/>
    </row>
    <row r="864" spans="1:3" ht="15.6" x14ac:dyDescent="0.3">
      <c r="A864" s="59"/>
      <c r="B864" s="56"/>
      <c r="C864" s="73"/>
    </row>
    <row r="865" spans="1:3" ht="15.6" x14ac:dyDescent="0.3">
      <c r="A865" s="59"/>
      <c r="B865" s="56"/>
      <c r="C865" s="73"/>
    </row>
    <row r="866" spans="1:3" ht="15.6" x14ac:dyDescent="0.3">
      <c r="A866" s="59"/>
      <c r="B866" s="56"/>
      <c r="C866" s="73"/>
    </row>
    <row r="867" spans="1:3" ht="15.6" x14ac:dyDescent="0.3">
      <c r="A867" s="59"/>
      <c r="B867" s="56"/>
      <c r="C867" s="73"/>
    </row>
    <row r="868" spans="1:3" ht="15.6" x14ac:dyDescent="0.3">
      <c r="A868" s="59"/>
      <c r="B868" s="56"/>
      <c r="C868" s="73"/>
    </row>
    <row r="869" spans="1:3" ht="15.6" x14ac:dyDescent="0.3">
      <c r="A869" s="59"/>
      <c r="B869" s="56"/>
      <c r="C869" s="73"/>
    </row>
    <row r="870" spans="1:3" ht="15.6" x14ac:dyDescent="0.3">
      <c r="A870" s="59"/>
      <c r="B870" s="56"/>
      <c r="C870" s="73"/>
    </row>
    <row r="871" spans="1:3" ht="15.6" x14ac:dyDescent="0.3">
      <c r="A871" s="59"/>
      <c r="B871" s="56"/>
      <c r="C871" s="73"/>
    </row>
    <row r="872" spans="1:3" ht="15.6" x14ac:dyDescent="0.3">
      <c r="A872" s="59"/>
      <c r="B872" s="56"/>
      <c r="C872" s="73"/>
    </row>
    <row r="873" spans="1:3" ht="15.6" x14ac:dyDescent="0.3">
      <c r="A873" s="59"/>
      <c r="B873" s="56"/>
      <c r="C873" s="73"/>
    </row>
    <row r="874" spans="1:3" ht="15.6" x14ac:dyDescent="0.3">
      <c r="A874" s="59"/>
      <c r="B874" s="56"/>
      <c r="C874" s="73"/>
    </row>
    <row r="875" spans="1:3" ht="15.6" x14ac:dyDescent="0.3">
      <c r="A875" s="59"/>
      <c r="B875" s="56"/>
      <c r="C875" s="73"/>
    </row>
    <row r="876" spans="1:3" ht="15.6" x14ac:dyDescent="0.3">
      <c r="A876" s="59"/>
      <c r="B876" s="56"/>
      <c r="C876" s="73"/>
    </row>
    <row r="877" spans="1:3" ht="15.6" x14ac:dyDescent="0.3">
      <c r="A877" s="59"/>
      <c r="B877" s="56"/>
      <c r="C877" s="73"/>
    </row>
    <row r="878" spans="1:3" ht="15.6" x14ac:dyDescent="0.3">
      <c r="A878" s="59"/>
      <c r="B878" s="56"/>
      <c r="C878" s="73"/>
    </row>
    <row r="879" spans="1:3" ht="15.6" x14ac:dyDescent="0.3">
      <c r="A879" s="59"/>
      <c r="B879" s="56"/>
      <c r="C879" s="73"/>
    </row>
    <row r="880" spans="1:3" ht="15.6" x14ac:dyDescent="0.3">
      <c r="A880" s="59"/>
      <c r="B880" s="56"/>
      <c r="C880" s="73"/>
    </row>
    <row r="881" spans="1:3" ht="15.6" x14ac:dyDescent="0.3">
      <c r="A881" s="59"/>
      <c r="B881" s="56"/>
      <c r="C881" s="73"/>
    </row>
    <row r="882" spans="1:3" ht="15.6" x14ac:dyDescent="0.3">
      <c r="A882" s="59"/>
      <c r="B882" s="56"/>
      <c r="C882" s="73"/>
    </row>
    <row r="883" spans="1:3" ht="15.6" x14ac:dyDescent="0.3">
      <c r="A883" s="59"/>
      <c r="B883" s="56"/>
      <c r="C883" s="73"/>
    </row>
    <row r="884" spans="1:3" ht="15.6" x14ac:dyDescent="0.3">
      <c r="A884" s="59"/>
      <c r="B884" s="56"/>
      <c r="C884" s="73"/>
    </row>
    <row r="885" spans="1:3" ht="15.6" x14ac:dyDescent="0.3">
      <c r="A885" s="59"/>
      <c r="B885" s="56"/>
      <c r="C885" s="73"/>
    </row>
    <row r="886" spans="1:3" ht="15.6" x14ac:dyDescent="0.3">
      <c r="A886" s="59"/>
      <c r="B886" s="56"/>
      <c r="C886" s="73"/>
    </row>
    <row r="887" spans="1:3" ht="15.6" x14ac:dyDescent="0.3">
      <c r="A887" s="59"/>
      <c r="B887" s="56"/>
      <c r="C887" s="73"/>
    </row>
    <row r="888" spans="1:3" ht="15.6" x14ac:dyDescent="0.3">
      <c r="A888" s="59"/>
      <c r="B888" s="56"/>
      <c r="C888" s="73"/>
    </row>
    <row r="889" spans="1:3" ht="15.6" x14ac:dyDescent="0.3">
      <c r="A889" s="59"/>
      <c r="B889" s="56"/>
      <c r="C889" s="73"/>
    </row>
    <row r="890" spans="1:3" ht="15.6" x14ac:dyDescent="0.3">
      <c r="A890" s="59"/>
      <c r="B890" s="56"/>
      <c r="C890" s="73"/>
    </row>
    <row r="891" spans="1:3" ht="15.6" x14ac:dyDescent="0.3">
      <c r="A891" s="59"/>
      <c r="B891" s="56"/>
      <c r="C891" s="73"/>
    </row>
    <row r="892" spans="1:3" ht="15.6" x14ac:dyDescent="0.3">
      <c r="A892" s="59"/>
      <c r="B892" s="56"/>
      <c r="C892" s="73"/>
    </row>
    <row r="893" spans="1:3" ht="15.6" x14ac:dyDescent="0.3">
      <c r="A893" s="59"/>
      <c r="B893" s="56"/>
      <c r="C893" s="73"/>
    </row>
    <row r="894" spans="1:3" ht="15.6" x14ac:dyDescent="0.3">
      <c r="A894" s="59"/>
      <c r="B894" s="56"/>
      <c r="C894" s="73"/>
    </row>
    <row r="895" spans="1:3" ht="15.6" x14ac:dyDescent="0.3">
      <c r="A895" s="59"/>
      <c r="B895" s="56"/>
      <c r="C895" s="73"/>
    </row>
    <row r="896" spans="1:3" ht="15.6" x14ac:dyDescent="0.3">
      <c r="A896" s="59"/>
      <c r="B896" s="56"/>
      <c r="C896" s="73"/>
    </row>
    <row r="897" spans="1:3" ht="15.6" x14ac:dyDescent="0.3">
      <c r="A897" s="59"/>
      <c r="B897" s="56"/>
      <c r="C897" s="73"/>
    </row>
    <row r="898" spans="1:3" ht="15.6" x14ac:dyDescent="0.3">
      <c r="A898" s="59"/>
      <c r="B898" s="56"/>
      <c r="C898" s="73"/>
    </row>
    <row r="899" spans="1:3" ht="15.6" x14ac:dyDescent="0.3">
      <c r="A899" s="59"/>
      <c r="B899" s="56"/>
      <c r="C899" s="73"/>
    </row>
    <row r="900" spans="1:3" ht="15.6" x14ac:dyDescent="0.3">
      <c r="A900" s="59"/>
      <c r="B900" s="56"/>
      <c r="C900" s="73"/>
    </row>
    <row r="901" spans="1:3" ht="15.6" x14ac:dyDescent="0.3">
      <c r="A901" s="59"/>
      <c r="B901" s="56"/>
      <c r="C901" s="73"/>
    </row>
    <row r="902" spans="1:3" ht="15.6" x14ac:dyDescent="0.3">
      <c r="A902" s="59"/>
      <c r="B902" s="56"/>
      <c r="C902" s="73"/>
    </row>
    <row r="903" spans="1:3" ht="15.6" x14ac:dyDescent="0.3">
      <c r="A903" s="59"/>
      <c r="B903" s="56"/>
      <c r="C903" s="73"/>
    </row>
    <row r="904" spans="1:3" ht="15.6" x14ac:dyDescent="0.3">
      <c r="A904" s="59"/>
      <c r="B904" s="56"/>
      <c r="C904" s="73"/>
    </row>
    <row r="905" spans="1:3" ht="15.6" x14ac:dyDescent="0.3">
      <c r="A905" s="59"/>
      <c r="B905" s="56"/>
      <c r="C905" s="73"/>
    </row>
    <row r="906" spans="1:3" ht="15.6" x14ac:dyDescent="0.3">
      <c r="A906" s="59"/>
      <c r="B906" s="56"/>
      <c r="C906" s="73"/>
    </row>
    <row r="907" spans="1:3" ht="15.6" x14ac:dyDescent="0.3">
      <c r="A907" s="59"/>
      <c r="B907" s="56"/>
      <c r="C907" s="73"/>
    </row>
    <row r="908" spans="1:3" ht="15.6" x14ac:dyDescent="0.3">
      <c r="A908" s="59"/>
      <c r="B908" s="56"/>
      <c r="C908" s="73"/>
    </row>
    <row r="909" spans="1:3" ht="15.6" x14ac:dyDescent="0.3">
      <c r="A909" s="59"/>
      <c r="B909" s="56"/>
      <c r="C909" s="73"/>
    </row>
    <row r="910" spans="1:3" ht="15.6" x14ac:dyDescent="0.3">
      <c r="A910" s="59"/>
      <c r="B910" s="56"/>
      <c r="C910" s="73"/>
    </row>
    <row r="911" spans="1:3" ht="15.6" x14ac:dyDescent="0.3">
      <c r="A911" s="59"/>
      <c r="B911" s="56"/>
      <c r="C911" s="73"/>
    </row>
    <row r="912" spans="1:3" ht="15.6" x14ac:dyDescent="0.3">
      <c r="A912" s="59"/>
      <c r="B912" s="56"/>
      <c r="C912" s="73"/>
    </row>
    <row r="913" spans="1:3" ht="15.6" x14ac:dyDescent="0.3">
      <c r="A913" s="59"/>
      <c r="B913" s="56"/>
      <c r="C913" s="73"/>
    </row>
    <row r="914" spans="1:3" ht="15.6" x14ac:dyDescent="0.3">
      <c r="A914" s="59"/>
      <c r="B914" s="56"/>
      <c r="C914" s="73"/>
    </row>
    <row r="915" spans="1:3" ht="15.6" x14ac:dyDescent="0.3">
      <c r="A915" s="59"/>
      <c r="B915" s="56"/>
      <c r="C915" s="73"/>
    </row>
    <row r="916" spans="1:3" ht="15.6" x14ac:dyDescent="0.3">
      <c r="A916" s="59"/>
      <c r="B916" s="56"/>
      <c r="C916" s="73"/>
    </row>
    <row r="917" spans="1:3" ht="15.6" x14ac:dyDescent="0.3">
      <c r="A917" s="59"/>
      <c r="B917" s="56"/>
      <c r="C917" s="73"/>
    </row>
    <row r="918" spans="1:3" ht="15.6" x14ac:dyDescent="0.3">
      <c r="A918" s="59"/>
      <c r="B918" s="56"/>
      <c r="C918" s="73"/>
    </row>
    <row r="919" spans="1:3" ht="15.6" x14ac:dyDescent="0.3">
      <c r="A919" s="59"/>
      <c r="B919" s="56"/>
      <c r="C919" s="73"/>
    </row>
    <row r="920" spans="1:3" ht="15.6" x14ac:dyDescent="0.3">
      <c r="A920" s="59"/>
      <c r="B920" s="56"/>
      <c r="C920" s="73"/>
    </row>
    <row r="921" spans="1:3" ht="15.6" x14ac:dyDescent="0.3">
      <c r="A921" s="59"/>
      <c r="B921" s="56"/>
      <c r="C921" s="73"/>
    </row>
    <row r="922" spans="1:3" ht="15.6" x14ac:dyDescent="0.3">
      <c r="A922" s="59"/>
      <c r="B922" s="56"/>
      <c r="C922" s="73"/>
    </row>
    <row r="923" spans="1:3" ht="15.6" x14ac:dyDescent="0.3">
      <c r="A923" s="59"/>
      <c r="B923" s="56"/>
      <c r="C923" s="73"/>
    </row>
    <row r="924" spans="1:3" ht="15.6" x14ac:dyDescent="0.3">
      <c r="A924" s="59"/>
      <c r="B924" s="56"/>
      <c r="C924" s="73"/>
    </row>
    <row r="925" spans="1:3" ht="15.6" x14ac:dyDescent="0.3">
      <c r="A925" s="59"/>
      <c r="B925" s="56"/>
      <c r="C925" s="73"/>
    </row>
    <row r="926" spans="1:3" ht="15.6" x14ac:dyDescent="0.3">
      <c r="A926" s="59"/>
      <c r="B926" s="56"/>
      <c r="C926" s="73"/>
    </row>
    <row r="927" spans="1:3" ht="15.6" x14ac:dyDescent="0.3">
      <c r="A927" s="59"/>
      <c r="B927" s="56"/>
      <c r="C927" s="73"/>
    </row>
    <row r="928" spans="1:3" ht="15.6" x14ac:dyDescent="0.3">
      <c r="A928" s="59"/>
      <c r="B928" s="56"/>
      <c r="C928" s="73"/>
    </row>
    <row r="929" spans="1:3" ht="15.6" x14ac:dyDescent="0.3">
      <c r="A929" s="59"/>
      <c r="B929" s="56"/>
      <c r="C929" s="73"/>
    </row>
    <row r="930" spans="1:3" ht="15.6" x14ac:dyDescent="0.3">
      <c r="A930" s="59"/>
      <c r="B930" s="56"/>
      <c r="C930" s="73"/>
    </row>
    <row r="931" spans="1:3" ht="15.6" x14ac:dyDescent="0.3">
      <c r="A931" s="59"/>
      <c r="B931" s="56"/>
      <c r="C931" s="73"/>
    </row>
    <row r="932" spans="1:3" ht="15.6" x14ac:dyDescent="0.3">
      <c r="A932" s="59"/>
      <c r="B932" s="56"/>
      <c r="C932" s="73"/>
    </row>
    <row r="933" spans="1:3" ht="15.6" x14ac:dyDescent="0.3">
      <c r="A933" s="59"/>
      <c r="B933" s="56"/>
      <c r="C933" s="73"/>
    </row>
    <row r="934" spans="1:3" ht="15.6" x14ac:dyDescent="0.3">
      <c r="A934" s="59"/>
      <c r="B934" s="56"/>
      <c r="C934" s="73"/>
    </row>
    <row r="935" spans="1:3" ht="15.6" x14ac:dyDescent="0.3">
      <c r="A935" s="59"/>
      <c r="B935" s="56"/>
      <c r="C935" s="73"/>
    </row>
    <row r="936" spans="1:3" ht="15.6" x14ac:dyDescent="0.3">
      <c r="A936" s="59"/>
      <c r="B936" s="56"/>
      <c r="C936" s="73"/>
    </row>
    <row r="937" spans="1:3" ht="15.6" x14ac:dyDescent="0.3">
      <c r="A937" s="59"/>
      <c r="B937" s="56"/>
      <c r="C937" s="73"/>
    </row>
    <row r="938" spans="1:3" ht="15.6" x14ac:dyDescent="0.3">
      <c r="A938" s="59"/>
      <c r="B938" s="56"/>
      <c r="C938" s="73"/>
    </row>
    <row r="939" spans="1:3" ht="15.6" x14ac:dyDescent="0.3">
      <c r="A939" s="59"/>
      <c r="B939" s="56"/>
      <c r="C939" s="73"/>
    </row>
    <row r="940" spans="1:3" ht="15.6" x14ac:dyDescent="0.3">
      <c r="A940" s="59"/>
      <c r="B940" s="56"/>
      <c r="C940" s="73"/>
    </row>
    <row r="941" spans="1:3" ht="15.6" x14ac:dyDescent="0.3">
      <c r="A941" s="59"/>
      <c r="B941" s="56"/>
      <c r="C941" s="73"/>
    </row>
    <row r="942" spans="1:3" ht="15.6" x14ac:dyDescent="0.3">
      <c r="A942" s="59"/>
      <c r="B942" s="56"/>
      <c r="C942" s="73"/>
    </row>
    <row r="943" spans="1:3" ht="15.6" x14ac:dyDescent="0.3">
      <c r="A943" s="59"/>
      <c r="B943" s="56"/>
      <c r="C943" s="73"/>
    </row>
    <row r="944" spans="1:3" ht="15.6" x14ac:dyDescent="0.3">
      <c r="A944" s="59"/>
      <c r="B944" s="56"/>
      <c r="C944" s="73"/>
    </row>
    <row r="945" spans="1:3" ht="15.6" x14ac:dyDescent="0.3">
      <c r="A945" s="59"/>
      <c r="B945" s="56"/>
      <c r="C945" s="73"/>
    </row>
    <row r="946" spans="1:3" ht="15.6" x14ac:dyDescent="0.3">
      <c r="A946" s="59"/>
      <c r="B946" s="56"/>
      <c r="C946" s="73"/>
    </row>
    <row r="947" spans="1:3" ht="15.6" x14ac:dyDescent="0.3">
      <c r="A947" s="59"/>
      <c r="B947" s="56"/>
      <c r="C947" s="73"/>
    </row>
    <row r="948" spans="1:3" ht="15.6" x14ac:dyDescent="0.3">
      <c r="A948" s="59"/>
      <c r="B948" s="56"/>
      <c r="C948" s="73"/>
    </row>
    <row r="949" spans="1:3" ht="15.6" x14ac:dyDescent="0.3">
      <c r="A949" s="59"/>
      <c r="B949" s="56"/>
      <c r="C949" s="73"/>
    </row>
    <row r="950" spans="1:3" ht="15.6" x14ac:dyDescent="0.3">
      <c r="A950" s="59"/>
      <c r="B950" s="56"/>
      <c r="C950" s="73"/>
    </row>
    <row r="951" spans="1:3" ht="15.6" x14ac:dyDescent="0.3">
      <c r="A951" s="59"/>
      <c r="B951" s="56"/>
      <c r="C951" s="73"/>
    </row>
    <row r="952" spans="1:3" ht="15.6" x14ac:dyDescent="0.3">
      <c r="A952" s="59"/>
      <c r="B952" s="56"/>
      <c r="C952" s="73"/>
    </row>
    <row r="953" spans="1:3" ht="15.6" x14ac:dyDescent="0.3">
      <c r="A953" s="59"/>
      <c r="B953" s="56"/>
      <c r="C953" s="73"/>
    </row>
    <row r="954" spans="1:3" ht="15.6" x14ac:dyDescent="0.3">
      <c r="A954" s="59"/>
      <c r="B954" s="56"/>
      <c r="C954" s="73"/>
    </row>
    <row r="955" spans="1:3" ht="15.6" x14ac:dyDescent="0.3">
      <c r="A955" s="59"/>
      <c r="B955" s="56"/>
      <c r="C955" s="73"/>
    </row>
    <row r="956" spans="1:3" ht="15.6" x14ac:dyDescent="0.3">
      <c r="A956" s="59"/>
      <c r="B956" s="56"/>
      <c r="C956" s="73"/>
    </row>
    <row r="957" spans="1:3" ht="15.6" x14ac:dyDescent="0.3">
      <c r="A957" s="59"/>
      <c r="B957" s="56"/>
      <c r="C957" s="73"/>
    </row>
    <row r="958" spans="1:3" ht="15.6" x14ac:dyDescent="0.3">
      <c r="A958" s="59"/>
      <c r="B958" s="56"/>
      <c r="C958" s="73"/>
    </row>
    <row r="959" spans="1:3" ht="15.6" x14ac:dyDescent="0.3">
      <c r="A959" s="59"/>
      <c r="B959" s="56"/>
      <c r="C959" s="73"/>
    </row>
    <row r="960" spans="1:3" ht="15.6" x14ac:dyDescent="0.3">
      <c r="A960" s="59"/>
      <c r="B960" s="56"/>
      <c r="C960" s="73"/>
    </row>
    <row r="961" spans="1:3" ht="15.6" x14ac:dyDescent="0.3">
      <c r="A961" s="59"/>
      <c r="B961" s="56"/>
      <c r="C961" s="73"/>
    </row>
    <row r="962" spans="1:3" ht="15.6" x14ac:dyDescent="0.3">
      <c r="A962" s="41"/>
      <c r="B962" s="42"/>
      <c r="C962" s="74"/>
    </row>
    <row r="963" spans="1:3" ht="15.6" x14ac:dyDescent="0.3">
      <c r="A963" s="41"/>
      <c r="B963" s="42"/>
      <c r="C963" s="74"/>
    </row>
    <row r="964" spans="1:3" ht="15.6" x14ac:dyDescent="0.3">
      <c r="A964" s="41"/>
      <c r="B964" s="42"/>
      <c r="C964" s="74"/>
    </row>
    <row r="965" spans="1:3" ht="15.6" x14ac:dyDescent="0.3">
      <c r="A965" s="41"/>
      <c r="B965" s="42"/>
      <c r="C965" s="74"/>
    </row>
    <row r="966" spans="1:3" ht="15.6" x14ac:dyDescent="0.3">
      <c r="A966" s="41"/>
      <c r="B966" s="42"/>
      <c r="C966" s="74"/>
    </row>
    <row r="967" spans="1:3" ht="15.6" x14ac:dyDescent="0.3">
      <c r="A967" s="41"/>
      <c r="B967" s="42"/>
      <c r="C967" s="74"/>
    </row>
    <row r="968" spans="1:3" ht="15.6" x14ac:dyDescent="0.3">
      <c r="A968" s="41"/>
      <c r="B968" s="42"/>
      <c r="C968" s="74"/>
    </row>
    <row r="969" spans="1:3" ht="15.6" x14ac:dyDescent="0.3">
      <c r="A969" s="41"/>
      <c r="B969" s="42"/>
      <c r="C969" s="74"/>
    </row>
  </sheetData>
  <sheetProtection algorithmName="SHA-512" hashValue="NOsXVtBCIBabMTOhyDMiZxxpz6jWOOkpL7OaUqifZwKoBG2Dcn+uzebpQu8CfpXr75PYNgcaBpFwacPDtCWfWQ==" saltValue="9ryRqfYk8NI9HUSr4zCdCA==" spinCount="100000" sheet="1" objects="1" scenarios="1" formatRows="0" insertRows="0" deleteRows="0"/>
  <pageMargins left="0.7" right="0.7" top="0.75" bottom="0.75" header="0.3" footer="0.3"/>
  <pageSetup scale="81" fitToHeight="0" orientation="portrait" r:id="rId1"/>
  <headerFooter>
    <oddHeader>&amp;LBudget Narrative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0"/>
  <sheetViews>
    <sheetView workbookViewId="0"/>
  </sheetViews>
  <sheetFormatPr defaultColWidth="11.26953125" defaultRowHeight="15" customHeight="1" x14ac:dyDescent="0.25"/>
  <cols>
    <col min="1" max="1" width="10.81640625" customWidth="1"/>
    <col min="2" max="2" width="12.7265625" customWidth="1"/>
    <col min="3" max="3" width="14" customWidth="1"/>
    <col min="4" max="4" width="60.1796875" customWidth="1"/>
    <col min="5" max="5" width="14.1796875" customWidth="1"/>
    <col min="6" max="6" width="11" customWidth="1"/>
    <col min="7" max="7" width="61.26953125" customWidth="1"/>
    <col min="8" max="26" width="10.81640625" customWidth="1"/>
  </cols>
  <sheetData>
    <row r="1" spans="1:26" ht="15.75" customHeight="1" x14ac:dyDescent="0.3">
      <c r="A1" s="1"/>
      <c r="B1" s="1"/>
      <c r="C1" s="2"/>
      <c r="D1" s="1"/>
      <c r="E1" s="3"/>
      <c r="F1" s="3"/>
      <c r="G1" s="3"/>
      <c r="H1" s="3"/>
      <c r="I1" s="3"/>
      <c r="J1" s="3"/>
      <c r="K1" s="3"/>
      <c r="L1" s="3"/>
      <c r="M1" s="3"/>
      <c r="N1" s="3"/>
      <c r="O1" s="3"/>
      <c r="P1" s="3"/>
      <c r="Q1" s="3"/>
      <c r="R1" s="3"/>
      <c r="S1" s="3"/>
      <c r="T1" s="3"/>
      <c r="U1" s="3"/>
      <c r="V1" s="3"/>
      <c r="W1" s="3"/>
      <c r="X1" s="3"/>
      <c r="Y1" s="3"/>
      <c r="Z1" s="3"/>
    </row>
    <row r="2" spans="1:26" ht="15.75" customHeight="1" x14ac:dyDescent="0.3">
      <c r="A2" s="101" t="s">
        <v>21</v>
      </c>
      <c r="B2" s="102"/>
      <c r="C2" s="102"/>
      <c r="D2" s="100"/>
      <c r="E2" s="3"/>
      <c r="F2" s="3"/>
      <c r="G2" s="3"/>
      <c r="H2" s="3"/>
      <c r="I2" s="3"/>
      <c r="J2" s="3"/>
      <c r="K2" s="3"/>
      <c r="L2" s="3"/>
      <c r="M2" s="3"/>
      <c r="N2" s="3"/>
      <c r="O2" s="3"/>
      <c r="P2" s="3"/>
      <c r="Q2" s="3"/>
      <c r="R2" s="3"/>
      <c r="S2" s="3"/>
      <c r="T2" s="3"/>
      <c r="U2" s="3"/>
      <c r="V2" s="3"/>
      <c r="W2" s="3"/>
      <c r="X2" s="3"/>
      <c r="Y2" s="3"/>
      <c r="Z2" s="3"/>
    </row>
    <row r="3" spans="1:26" ht="15.75" customHeight="1" x14ac:dyDescent="0.3">
      <c r="A3" s="103" t="s">
        <v>22</v>
      </c>
      <c r="B3" s="102"/>
      <c r="C3" s="102"/>
      <c r="D3" s="100"/>
      <c r="E3" s="3"/>
      <c r="F3" s="3"/>
      <c r="G3" s="3"/>
      <c r="H3" s="3"/>
      <c r="I3" s="3"/>
      <c r="J3" s="3"/>
      <c r="K3" s="3"/>
      <c r="L3" s="3"/>
      <c r="M3" s="3"/>
      <c r="N3" s="3"/>
      <c r="O3" s="3"/>
      <c r="P3" s="3"/>
      <c r="Q3" s="3"/>
      <c r="R3" s="3"/>
      <c r="S3" s="3"/>
      <c r="T3" s="3"/>
      <c r="U3" s="3"/>
      <c r="V3" s="3"/>
      <c r="W3" s="3"/>
      <c r="X3" s="3"/>
      <c r="Y3" s="3"/>
      <c r="Z3" s="3"/>
    </row>
    <row r="4" spans="1:26" ht="15.75" customHeight="1" x14ac:dyDescent="0.3">
      <c r="A4" s="104"/>
      <c r="B4" s="102"/>
      <c r="C4" s="102"/>
      <c r="D4" s="100"/>
      <c r="E4" s="3"/>
      <c r="F4" s="3"/>
      <c r="G4" s="3"/>
      <c r="H4" s="3"/>
      <c r="I4" s="3"/>
      <c r="J4" s="3"/>
      <c r="K4" s="3"/>
      <c r="L4" s="3"/>
      <c r="M4" s="3"/>
      <c r="N4" s="3"/>
      <c r="O4" s="3"/>
      <c r="P4" s="3"/>
      <c r="Q4" s="3"/>
      <c r="R4" s="3"/>
      <c r="S4" s="3"/>
      <c r="T4" s="3"/>
      <c r="U4" s="3"/>
      <c r="V4" s="3"/>
      <c r="W4" s="3"/>
      <c r="X4" s="3"/>
      <c r="Y4" s="3"/>
      <c r="Z4" s="3"/>
    </row>
    <row r="5" spans="1:26" ht="15.75" customHeight="1" x14ac:dyDescent="0.3">
      <c r="A5" s="4" t="s">
        <v>23</v>
      </c>
      <c r="B5" s="105" t="s">
        <v>0</v>
      </c>
      <c r="C5" s="100"/>
      <c r="D5" s="5"/>
      <c r="E5" s="3"/>
      <c r="F5" s="3"/>
      <c r="G5" s="3"/>
      <c r="H5" s="3"/>
      <c r="I5" s="3"/>
      <c r="J5" s="3"/>
      <c r="K5" s="3"/>
      <c r="L5" s="3"/>
      <c r="M5" s="3"/>
      <c r="N5" s="3"/>
      <c r="O5" s="3"/>
      <c r="P5" s="3"/>
      <c r="Q5" s="3"/>
      <c r="R5" s="3"/>
      <c r="S5" s="3"/>
      <c r="T5" s="3"/>
      <c r="U5" s="3"/>
      <c r="V5" s="3"/>
      <c r="W5" s="3"/>
      <c r="X5" s="3"/>
      <c r="Y5" s="3"/>
      <c r="Z5" s="3"/>
    </row>
    <row r="6" spans="1:26" ht="15.75" customHeight="1" x14ac:dyDescent="0.3">
      <c r="A6" s="4" t="s">
        <v>24</v>
      </c>
      <c r="B6" s="105" t="s">
        <v>25</v>
      </c>
      <c r="C6" s="100"/>
      <c r="D6" s="6"/>
      <c r="E6" s="3"/>
      <c r="F6" s="3"/>
      <c r="G6" s="3"/>
      <c r="H6" s="3"/>
      <c r="I6" s="3"/>
      <c r="J6" s="3"/>
      <c r="K6" s="3"/>
      <c r="L6" s="3"/>
      <c r="M6" s="3"/>
      <c r="N6" s="3"/>
      <c r="O6" s="3"/>
      <c r="P6" s="3"/>
      <c r="Q6" s="3"/>
      <c r="R6" s="3"/>
      <c r="S6" s="3"/>
      <c r="T6" s="3"/>
      <c r="U6" s="3"/>
      <c r="V6" s="3"/>
      <c r="W6" s="3"/>
      <c r="X6" s="3"/>
      <c r="Y6" s="3"/>
      <c r="Z6" s="3"/>
    </row>
    <row r="7" spans="1:26" ht="15.75" customHeight="1" x14ac:dyDescent="0.3">
      <c r="A7" s="4" t="s">
        <v>26</v>
      </c>
      <c r="B7" s="99" t="s">
        <v>27</v>
      </c>
      <c r="C7" s="100"/>
      <c r="D7" s="7" t="s">
        <v>28</v>
      </c>
      <c r="E7" s="3"/>
      <c r="F7" s="3"/>
      <c r="G7" s="3"/>
      <c r="H7" s="3"/>
      <c r="I7" s="3"/>
      <c r="J7" s="3"/>
      <c r="K7" s="3"/>
      <c r="L7" s="3"/>
      <c r="M7" s="3"/>
      <c r="N7" s="3"/>
      <c r="O7" s="3"/>
      <c r="P7" s="3"/>
      <c r="Q7" s="3"/>
      <c r="R7" s="3"/>
      <c r="S7" s="3"/>
      <c r="T7" s="3"/>
      <c r="U7" s="3"/>
      <c r="V7" s="3"/>
      <c r="W7" s="3"/>
      <c r="X7" s="3"/>
      <c r="Y7" s="3"/>
      <c r="Z7" s="3"/>
    </row>
    <row r="8" spans="1:26" ht="15.75" customHeight="1" x14ac:dyDescent="0.3">
      <c r="A8" s="8" t="s">
        <v>29</v>
      </c>
      <c r="B8" s="9" t="s">
        <v>30</v>
      </c>
      <c r="C8" s="10" t="s">
        <v>3</v>
      </c>
      <c r="D8" s="11" t="s">
        <v>31</v>
      </c>
      <c r="E8" s="3"/>
      <c r="F8" s="3"/>
      <c r="G8" s="3"/>
      <c r="H8" s="3"/>
      <c r="I8" s="3"/>
      <c r="J8" s="3"/>
      <c r="K8" s="3"/>
      <c r="L8" s="3"/>
      <c r="M8" s="3"/>
      <c r="N8" s="3"/>
      <c r="O8" s="3"/>
      <c r="P8" s="3"/>
      <c r="Q8" s="3"/>
      <c r="R8" s="3"/>
      <c r="S8" s="3"/>
      <c r="T8" s="3"/>
      <c r="U8" s="3"/>
      <c r="V8" s="3"/>
      <c r="W8" s="3"/>
      <c r="X8" s="3"/>
      <c r="Y8" s="3"/>
      <c r="Z8" s="3"/>
    </row>
    <row r="9" spans="1:26" ht="15.75" customHeight="1" x14ac:dyDescent="0.3">
      <c r="A9" s="12" t="s">
        <v>2</v>
      </c>
      <c r="B9" s="9"/>
      <c r="C9" s="10" t="s">
        <v>32</v>
      </c>
      <c r="D9" s="8" t="s">
        <v>33</v>
      </c>
      <c r="E9" s="3"/>
      <c r="F9" s="3"/>
      <c r="G9" s="3"/>
      <c r="H9" s="3"/>
      <c r="I9" s="3"/>
      <c r="J9" s="3"/>
      <c r="K9" s="3"/>
      <c r="L9" s="3"/>
      <c r="M9" s="3"/>
      <c r="N9" s="3"/>
      <c r="O9" s="3"/>
      <c r="P9" s="3"/>
      <c r="Q9" s="3"/>
      <c r="R9" s="3"/>
      <c r="S9" s="3"/>
      <c r="T9" s="3"/>
      <c r="U9" s="3"/>
      <c r="V9" s="3"/>
      <c r="W9" s="3"/>
      <c r="X9" s="3"/>
      <c r="Y9" s="3"/>
      <c r="Z9" s="3"/>
    </row>
    <row r="10" spans="1:26" ht="15.75" customHeight="1" x14ac:dyDescent="0.3">
      <c r="A10" s="13">
        <v>310</v>
      </c>
      <c r="B10" s="14" t="s">
        <v>34</v>
      </c>
      <c r="C10" s="15"/>
      <c r="D10" s="16"/>
      <c r="E10" s="3"/>
      <c r="F10" s="3"/>
      <c r="G10" s="3"/>
      <c r="H10" s="3"/>
      <c r="I10" s="3"/>
      <c r="J10" s="3"/>
      <c r="K10" s="3"/>
      <c r="L10" s="3"/>
      <c r="M10" s="3"/>
      <c r="N10" s="3"/>
      <c r="O10" s="3"/>
      <c r="P10" s="3"/>
      <c r="Q10" s="3"/>
      <c r="R10" s="3"/>
      <c r="S10" s="3"/>
      <c r="T10" s="3"/>
      <c r="U10" s="3"/>
      <c r="V10" s="3"/>
      <c r="W10" s="3"/>
      <c r="X10" s="3"/>
      <c r="Y10" s="3"/>
      <c r="Z10" s="3"/>
    </row>
    <row r="11" spans="1:26" ht="15.75" customHeight="1" x14ac:dyDescent="0.3">
      <c r="A11" s="17">
        <v>316</v>
      </c>
      <c r="B11" s="18" t="s">
        <v>5</v>
      </c>
      <c r="C11" s="19">
        <v>125442</v>
      </c>
      <c r="D11" s="20" t="s">
        <v>35</v>
      </c>
      <c r="E11" s="3">
        <v>1330</v>
      </c>
      <c r="F11" s="3">
        <v>310</v>
      </c>
      <c r="G11" s="3"/>
      <c r="H11" s="3"/>
      <c r="I11" s="3"/>
      <c r="J11" s="3"/>
      <c r="K11" s="3"/>
      <c r="L11" s="3"/>
      <c r="M11" s="3"/>
      <c r="N11" s="3"/>
      <c r="O11" s="3"/>
      <c r="P11" s="3"/>
      <c r="Q11" s="3"/>
      <c r="R11" s="3"/>
      <c r="S11" s="3"/>
      <c r="T11" s="3"/>
      <c r="U11" s="3"/>
      <c r="V11" s="3"/>
      <c r="W11" s="3"/>
      <c r="X11" s="3"/>
      <c r="Y11" s="3"/>
      <c r="Z11" s="3"/>
    </row>
    <row r="12" spans="1:26" ht="15.75" customHeight="1" x14ac:dyDescent="0.3">
      <c r="A12" s="17">
        <v>316</v>
      </c>
      <c r="B12" s="18" t="s">
        <v>5</v>
      </c>
      <c r="C12" s="19">
        <v>3312</v>
      </c>
      <c r="D12" s="21" t="s">
        <v>36</v>
      </c>
      <c r="E12" s="3">
        <v>1330</v>
      </c>
      <c r="F12" s="3">
        <v>310</v>
      </c>
      <c r="G12" s="3"/>
      <c r="H12" s="3"/>
      <c r="I12" s="3"/>
      <c r="J12" s="3"/>
      <c r="K12" s="3"/>
      <c r="L12" s="3"/>
      <c r="M12" s="3"/>
      <c r="N12" s="3"/>
      <c r="O12" s="3"/>
      <c r="P12" s="3"/>
      <c r="Q12" s="3"/>
      <c r="R12" s="3"/>
      <c r="S12" s="3"/>
      <c r="T12" s="3"/>
      <c r="U12" s="3"/>
      <c r="V12" s="3"/>
      <c r="W12" s="3"/>
      <c r="X12" s="3"/>
      <c r="Y12" s="3"/>
      <c r="Z12" s="3"/>
    </row>
    <row r="13" spans="1:26" ht="15.75" customHeight="1" x14ac:dyDescent="0.3">
      <c r="A13" s="17">
        <v>316</v>
      </c>
      <c r="B13" s="18" t="s">
        <v>5</v>
      </c>
      <c r="C13" s="19">
        <f>ROUNDUP(30*0.5*101*2*4.6,0)</f>
        <v>13938</v>
      </c>
      <c r="D13" s="21" t="s">
        <v>37</v>
      </c>
      <c r="E13" s="3">
        <v>1330</v>
      </c>
      <c r="F13" s="3">
        <v>310</v>
      </c>
      <c r="G13" s="3"/>
      <c r="H13" s="3"/>
      <c r="I13" s="3"/>
      <c r="J13" s="3"/>
      <c r="K13" s="3"/>
      <c r="L13" s="3"/>
      <c r="M13" s="3"/>
      <c r="N13" s="3"/>
      <c r="O13" s="3"/>
      <c r="P13" s="3"/>
      <c r="Q13" s="3"/>
      <c r="R13" s="3"/>
      <c r="S13" s="3"/>
      <c r="T13" s="3"/>
      <c r="U13" s="3"/>
      <c r="V13" s="3"/>
      <c r="W13" s="3"/>
      <c r="X13" s="3"/>
      <c r="Y13" s="3"/>
      <c r="Z13" s="3"/>
    </row>
    <row r="14" spans="1:26" ht="15.75" customHeight="1" x14ac:dyDescent="0.3">
      <c r="A14" s="17">
        <v>316</v>
      </c>
      <c r="B14" s="18" t="s">
        <v>5</v>
      </c>
      <c r="C14" s="22">
        <f>ROUNDUP(30*0.25*101*4.6,0)</f>
        <v>3485</v>
      </c>
      <c r="D14" s="21" t="s">
        <v>111</v>
      </c>
      <c r="E14" s="3">
        <v>1330</v>
      </c>
      <c r="F14" s="3">
        <v>310</v>
      </c>
      <c r="G14" s="3"/>
      <c r="H14" s="3"/>
      <c r="I14" s="3"/>
      <c r="J14" s="3"/>
      <c r="K14" s="3"/>
      <c r="L14" s="3"/>
      <c r="M14" s="3"/>
      <c r="N14" s="3"/>
      <c r="O14" s="3"/>
      <c r="P14" s="3"/>
      <c r="Q14" s="3"/>
      <c r="R14" s="3"/>
      <c r="S14" s="3"/>
      <c r="T14" s="3"/>
      <c r="U14" s="3"/>
      <c r="V14" s="3"/>
      <c r="W14" s="3"/>
      <c r="X14" s="3"/>
      <c r="Y14" s="3"/>
      <c r="Z14" s="3"/>
    </row>
    <row r="15" spans="1:26" ht="15.75" customHeight="1" x14ac:dyDescent="0.3">
      <c r="A15" s="17">
        <v>316</v>
      </c>
      <c r="B15" s="18" t="s">
        <v>5</v>
      </c>
      <c r="C15" s="19">
        <f>ROUNDUP(300*4.6,0)</f>
        <v>1380</v>
      </c>
      <c r="D15" s="20" t="s">
        <v>38</v>
      </c>
      <c r="E15" s="3">
        <v>1330</v>
      </c>
      <c r="F15" s="3">
        <v>310</v>
      </c>
      <c r="G15" s="3"/>
      <c r="H15" s="3"/>
      <c r="I15" s="3"/>
      <c r="J15" s="3"/>
      <c r="K15" s="3"/>
      <c r="L15" s="3"/>
      <c r="M15" s="3"/>
      <c r="N15" s="3"/>
      <c r="O15" s="3"/>
      <c r="P15" s="3"/>
      <c r="Q15" s="3"/>
      <c r="R15" s="3"/>
      <c r="S15" s="3"/>
      <c r="T15" s="3"/>
      <c r="U15" s="3"/>
      <c r="V15" s="3"/>
      <c r="W15" s="3"/>
      <c r="X15" s="3"/>
      <c r="Y15" s="3"/>
      <c r="Z15" s="3"/>
    </row>
    <row r="16" spans="1:26" ht="15.75" customHeight="1" x14ac:dyDescent="0.3">
      <c r="A16" s="17">
        <v>316</v>
      </c>
      <c r="B16" s="18" t="s">
        <v>5</v>
      </c>
      <c r="C16" s="19">
        <f>ROUNDUP(30*2*2*3*4.6,0)</f>
        <v>1656</v>
      </c>
      <c r="D16" s="21" t="s">
        <v>112</v>
      </c>
      <c r="E16" s="3">
        <v>1330</v>
      </c>
      <c r="F16" s="3">
        <v>310</v>
      </c>
      <c r="G16" s="3"/>
      <c r="H16" s="3"/>
      <c r="I16" s="3"/>
      <c r="J16" s="3"/>
      <c r="K16" s="3"/>
      <c r="L16" s="3"/>
      <c r="M16" s="3"/>
      <c r="N16" s="3"/>
      <c r="O16" s="3"/>
      <c r="P16" s="3"/>
      <c r="Q16" s="3"/>
      <c r="R16" s="3"/>
      <c r="S16" s="3"/>
      <c r="T16" s="3"/>
      <c r="U16" s="3"/>
      <c r="V16" s="3"/>
      <c r="W16" s="3"/>
      <c r="X16" s="3"/>
      <c r="Y16" s="3"/>
      <c r="Z16" s="3"/>
    </row>
    <row r="17" spans="1:26" ht="15.75" customHeight="1" x14ac:dyDescent="0.3">
      <c r="A17" s="17">
        <v>316</v>
      </c>
      <c r="B17" s="18" t="s">
        <v>5</v>
      </c>
      <c r="C17" s="22">
        <f>SUM(30*19*6*4.6)</f>
        <v>15731.999999999998</v>
      </c>
      <c r="D17" s="21" t="s">
        <v>39</v>
      </c>
      <c r="E17" s="3">
        <v>1330</v>
      </c>
      <c r="F17" s="3">
        <v>310</v>
      </c>
      <c r="G17" s="3"/>
      <c r="H17" s="3"/>
      <c r="I17" s="3"/>
      <c r="J17" s="3"/>
      <c r="K17" s="3"/>
      <c r="L17" s="3"/>
      <c r="M17" s="3"/>
      <c r="N17" s="3"/>
      <c r="O17" s="3"/>
      <c r="P17" s="3"/>
      <c r="Q17" s="3"/>
      <c r="R17" s="3"/>
      <c r="S17" s="3"/>
      <c r="T17" s="3"/>
      <c r="U17" s="3"/>
      <c r="V17" s="3"/>
      <c r="W17" s="3"/>
      <c r="X17" s="3"/>
      <c r="Y17" s="3"/>
      <c r="Z17" s="3"/>
    </row>
    <row r="18" spans="1:26" ht="15.75" customHeight="1" x14ac:dyDescent="0.3">
      <c r="A18" s="17">
        <v>316</v>
      </c>
      <c r="B18" s="18" t="s">
        <v>5</v>
      </c>
      <c r="C18" s="19">
        <v>2000</v>
      </c>
      <c r="D18" s="21" t="s">
        <v>40</v>
      </c>
      <c r="E18" s="3">
        <v>1330</v>
      </c>
      <c r="F18" s="3">
        <v>310</v>
      </c>
      <c r="G18" s="3"/>
      <c r="H18" s="3"/>
      <c r="I18" s="3"/>
      <c r="J18" s="3"/>
      <c r="K18" s="3"/>
      <c r="L18" s="3"/>
      <c r="M18" s="3"/>
      <c r="N18" s="3"/>
      <c r="O18" s="3"/>
      <c r="P18" s="3"/>
      <c r="Q18" s="3"/>
      <c r="R18" s="3"/>
      <c r="S18" s="3"/>
      <c r="T18" s="3"/>
      <c r="U18" s="3"/>
      <c r="V18" s="3"/>
      <c r="W18" s="3"/>
      <c r="X18" s="3"/>
      <c r="Y18" s="3"/>
      <c r="Z18" s="3"/>
    </row>
    <row r="19" spans="1:26" ht="15.75" customHeight="1" x14ac:dyDescent="0.3">
      <c r="A19" s="17">
        <v>316</v>
      </c>
      <c r="B19" s="18" t="s">
        <v>5</v>
      </c>
      <c r="C19" s="19">
        <f>ROUNDUP(200*4.6,0)</f>
        <v>920</v>
      </c>
      <c r="D19" s="21" t="s">
        <v>113</v>
      </c>
      <c r="E19" s="3">
        <v>1330</v>
      </c>
      <c r="F19" s="3">
        <v>310</v>
      </c>
      <c r="G19" s="3"/>
      <c r="H19" s="3"/>
      <c r="I19" s="3"/>
      <c r="J19" s="3"/>
      <c r="K19" s="3"/>
      <c r="L19" s="3"/>
      <c r="M19" s="3"/>
      <c r="N19" s="3"/>
      <c r="O19" s="3"/>
      <c r="P19" s="3"/>
      <c r="Q19" s="3"/>
      <c r="R19" s="3"/>
      <c r="S19" s="3"/>
      <c r="T19" s="3"/>
      <c r="U19" s="3"/>
      <c r="V19" s="3"/>
      <c r="W19" s="3"/>
      <c r="X19" s="3"/>
      <c r="Y19" s="3"/>
      <c r="Z19" s="3"/>
    </row>
    <row r="20" spans="1:26" ht="15.75" customHeight="1" x14ac:dyDescent="0.3">
      <c r="A20" s="23"/>
      <c r="B20" s="24"/>
      <c r="C20" s="25"/>
      <c r="D20" s="24"/>
      <c r="E20" s="3"/>
      <c r="F20" s="3"/>
      <c r="G20" s="3"/>
      <c r="H20" s="3"/>
      <c r="I20" s="3"/>
      <c r="J20" s="3"/>
      <c r="K20" s="3"/>
      <c r="L20" s="3"/>
      <c r="M20" s="3"/>
      <c r="N20" s="3"/>
      <c r="O20" s="3"/>
      <c r="P20" s="3"/>
      <c r="Q20" s="3"/>
      <c r="R20" s="3"/>
      <c r="S20" s="3"/>
      <c r="T20" s="3"/>
      <c r="U20" s="3"/>
      <c r="V20" s="3"/>
      <c r="W20" s="3"/>
      <c r="X20" s="3"/>
      <c r="Y20" s="3"/>
      <c r="Z20" s="3"/>
    </row>
    <row r="21" spans="1:26" ht="15.75" customHeight="1" x14ac:dyDescent="0.3">
      <c r="A21" s="13"/>
      <c r="B21" s="14"/>
      <c r="C21" s="26">
        <f>SUM(C11:C19)</f>
        <v>167865</v>
      </c>
      <c r="D21" s="14" t="s">
        <v>41</v>
      </c>
      <c r="E21" s="3"/>
      <c r="F21" s="3"/>
      <c r="G21" s="3"/>
      <c r="H21" s="3"/>
      <c r="I21" s="3"/>
      <c r="J21" s="3"/>
      <c r="K21" s="3"/>
      <c r="L21" s="3"/>
      <c r="M21" s="3"/>
      <c r="N21" s="3"/>
      <c r="O21" s="3"/>
      <c r="P21" s="3"/>
      <c r="Q21" s="3"/>
      <c r="R21" s="3"/>
      <c r="S21" s="3"/>
      <c r="T21" s="3"/>
      <c r="U21" s="3"/>
      <c r="V21" s="3"/>
      <c r="W21" s="3"/>
      <c r="X21" s="3"/>
      <c r="Y21" s="3"/>
      <c r="Z21" s="3"/>
    </row>
    <row r="22" spans="1:26" ht="15.75" customHeight="1" x14ac:dyDescent="0.3">
      <c r="A22" s="17">
        <v>320</v>
      </c>
      <c r="B22" s="18" t="s">
        <v>42</v>
      </c>
      <c r="C22" s="19">
        <f>ROUNDUP((20*1.5*101)*3*4.6,0)</f>
        <v>41814</v>
      </c>
      <c r="D22" s="20" t="s">
        <v>43</v>
      </c>
      <c r="E22" s="3">
        <v>1331</v>
      </c>
      <c r="F22" s="3">
        <v>320</v>
      </c>
      <c r="G22" s="3" t="e">
        <f>CONCATENATE(D27,D25,D28,D26,D31,D32,D22,D23,#REF!,D24,D34,D35,D36)</f>
        <v>#REF!</v>
      </c>
      <c r="H22" s="3"/>
      <c r="I22" s="3"/>
      <c r="J22" s="3"/>
      <c r="K22" s="3"/>
      <c r="L22" s="3"/>
      <c r="M22" s="3"/>
      <c r="N22" s="3"/>
      <c r="O22" s="3"/>
      <c r="P22" s="3"/>
      <c r="Q22" s="3"/>
      <c r="R22" s="3"/>
      <c r="S22" s="3"/>
      <c r="T22" s="3"/>
      <c r="U22" s="3"/>
      <c r="V22" s="3"/>
      <c r="W22" s="3"/>
      <c r="X22" s="3"/>
      <c r="Y22" s="3"/>
      <c r="Z22" s="3"/>
    </row>
    <row r="23" spans="1:26" ht="15.75" customHeight="1" x14ac:dyDescent="0.3">
      <c r="A23" s="17">
        <v>320</v>
      </c>
      <c r="B23" s="18" t="s">
        <v>42</v>
      </c>
      <c r="C23" s="19">
        <v>1104</v>
      </c>
      <c r="D23" s="21" t="s">
        <v>44</v>
      </c>
      <c r="E23" s="3">
        <v>1331</v>
      </c>
      <c r="F23" s="3">
        <v>320</v>
      </c>
      <c r="G23" s="3" t="s">
        <v>114</v>
      </c>
      <c r="H23" s="3"/>
      <c r="I23" s="3"/>
      <c r="J23" s="3"/>
      <c r="K23" s="3"/>
      <c r="L23" s="3"/>
      <c r="M23" s="3"/>
      <c r="N23" s="3"/>
      <c r="O23" s="3"/>
      <c r="P23" s="3"/>
      <c r="Q23" s="3"/>
      <c r="R23" s="3"/>
      <c r="S23" s="3"/>
      <c r="T23" s="3"/>
      <c r="U23" s="3"/>
      <c r="V23" s="3"/>
      <c r="W23" s="3"/>
      <c r="X23" s="3"/>
      <c r="Y23" s="3"/>
      <c r="Z23" s="3"/>
    </row>
    <row r="24" spans="1:26" ht="15.75" customHeight="1" x14ac:dyDescent="0.3">
      <c r="A24" s="17">
        <v>320</v>
      </c>
      <c r="B24" s="18" t="s">
        <v>42</v>
      </c>
      <c r="C24" s="22">
        <f>SUM(20*19*3*4.6)</f>
        <v>5244</v>
      </c>
      <c r="D24" s="21" t="s">
        <v>45</v>
      </c>
      <c r="E24" s="3">
        <v>1331</v>
      </c>
      <c r="F24" s="3">
        <v>320</v>
      </c>
      <c r="G24" s="3"/>
      <c r="H24" s="3"/>
      <c r="I24" s="3"/>
      <c r="J24" s="3"/>
      <c r="K24" s="3"/>
      <c r="L24" s="3"/>
      <c r="M24" s="27" t="s">
        <v>115</v>
      </c>
      <c r="N24" s="27" t="s">
        <v>116</v>
      </c>
      <c r="O24" s="27" t="s">
        <v>117</v>
      </c>
      <c r="P24" s="27" t="s">
        <v>118</v>
      </c>
      <c r="Q24" s="28" t="s">
        <v>119</v>
      </c>
      <c r="R24" s="28" t="s">
        <v>120</v>
      </c>
      <c r="S24" s="3"/>
      <c r="T24" s="3"/>
      <c r="U24" s="3"/>
      <c r="V24" s="3"/>
      <c r="W24" s="3"/>
      <c r="X24" s="3"/>
      <c r="Y24" s="3"/>
      <c r="Z24" s="3"/>
    </row>
    <row r="25" spans="1:26" ht="15.75" customHeight="1" x14ac:dyDescent="0.3">
      <c r="A25" s="17">
        <v>320</v>
      </c>
      <c r="B25" s="18" t="s">
        <v>46</v>
      </c>
      <c r="C25" s="22">
        <v>154646.24</v>
      </c>
      <c r="D25" s="29" t="s">
        <v>47</v>
      </c>
      <c r="E25" s="3">
        <v>1191</v>
      </c>
      <c r="F25" s="3">
        <v>320</v>
      </c>
      <c r="G25" s="30" t="s">
        <v>121</v>
      </c>
      <c r="H25" s="3"/>
      <c r="I25" s="27" t="s">
        <v>122</v>
      </c>
      <c r="J25" s="27" t="s">
        <v>123</v>
      </c>
      <c r="K25" s="3"/>
      <c r="L25" s="27">
        <v>310.14</v>
      </c>
      <c r="M25" s="3">
        <f t="shared" ref="M25:M29" si="0">L25*172</f>
        <v>53344.079999999994</v>
      </c>
      <c r="N25" s="3">
        <f>ROUNDUP(M25*0.0275,2)</f>
        <v>1466.97</v>
      </c>
      <c r="O25" s="27">
        <v>0</v>
      </c>
      <c r="P25" s="3">
        <f t="shared" ref="P25:P28" si="1">M25*0.25</f>
        <v>13336.019999999999</v>
      </c>
      <c r="Q25" s="3">
        <f t="shared" ref="Q25:Q28" si="2">M25*0.75</f>
        <v>40008.06</v>
      </c>
      <c r="R25" s="3">
        <f t="shared" ref="R25:R26" si="3">ROUNDUP(N25*0.75,2)</f>
        <v>1100.23</v>
      </c>
      <c r="S25" s="3"/>
      <c r="T25" s="3"/>
      <c r="U25" s="3"/>
      <c r="V25" s="3"/>
      <c r="W25" s="3"/>
      <c r="X25" s="3"/>
      <c r="Y25" s="3"/>
      <c r="Z25" s="3"/>
    </row>
    <row r="26" spans="1:26" ht="15.75" customHeight="1" x14ac:dyDescent="0.3">
      <c r="A26" s="17">
        <v>320</v>
      </c>
      <c r="B26" s="18" t="s">
        <v>46</v>
      </c>
      <c r="C26" s="22">
        <v>1975</v>
      </c>
      <c r="D26" s="21" t="s">
        <v>48</v>
      </c>
      <c r="E26" s="3">
        <v>1421</v>
      </c>
      <c r="F26" s="3">
        <v>320</v>
      </c>
      <c r="G26" s="31"/>
      <c r="H26" s="3"/>
      <c r="I26" s="3"/>
      <c r="J26" s="3"/>
      <c r="K26" s="3"/>
      <c r="L26" s="27">
        <v>281.32</v>
      </c>
      <c r="M26" s="3">
        <f t="shared" si="0"/>
        <v>48387.040000000001</v>
      </c>
      <c r="N26" s="3">
        <f>ROUNDUP(M26*0.0225,2)</f>
        <v>1088.71</v>
      </c>
      <c r="O26" s="27">
        <v>0</v>
      </c>
      <c r="P26" s="3">
        <f t="shared" si="1"/>
        <v>12096.76</v>
      </c>
      <c r="Q26" s="3">
        <f t="shared" si="2"/>
        <v>36290.28</v>
      </c>
      <c r="R26" s="3">
        <f t="shared" si="3"/>
        <v>816.54</v>
      </c>
      <c r="S26" s="3"/>
      <c r="T26" s="3"/>
      <c r="U26" s="3"/>
      <c r="V26" s="3"/>
      <c r="W26" s="3"/>
      <c r="X26" s="3"/>
      <c r="Y26" s="3"/>
      <c r="Z26" s="3"/>
    </row>
    <row r="27" spans="1:26" ht="15.75" customHeight="1" x14ac:dyDescent="0.3">
      <c r="A27" s="17">
        <v>320</v>
      </c>
      <c r="B27" s="18" t="s">
        <v>46</v>
      </c>
      <c r="C27" s="22">
        <f>66680/2</f>
        <v>33340</v>
      </c>
      <c r="D27" s="21" t="s">
        <v>49</v>
      </c>
      <c r="E27" s="3">
        <v>1191</v>
      </c>
      <c r="F27" s="3">
        <v>320</v>
      </c>
      <c r="G27" s="27" t="s">
        <v>124</v>
      </c>
      <c r="H27" s="3"/>
      <c r="I27" s="3"/>
      <c r="J27" s="3"/>
      <c r="K27" s="3"/>
      <c r="L27" s="27">
        <v>237.06</v>
      </c>
      <c r="M27" s="3">
        <f t="shared" si="0"/>
        <v>40774.32</v>
      </c>
      <c r="N27" s="3"/>
      <c r="O27" s="27">
        <v>0</v>
      </c>
      <c r="P27" s="3">
        <f t="shared" si="1"/>
        <v>10193.58</v>
      </c>
      <c r="Q27" s="3">
        <f t="shared" si="2"/>
        <v>30580.739999999998</v>
      </c>
      <c r="R27" s="3"/>
      <c r="S27" s="3"/>
      <c r="T27" s="3"/>
      <c r="U27" s="3"/>
      <c r="V27" s="3"/>
      <c r="W27" s="3"/>
      <c r="X27" s="3"/>
      <c r="Y27" s="3"/>
      <c r="Z27" s="3"/>
    </row>
    <row r="28" spans="1:26" ht="15.75" customHeight="1" x14ac:dyDescent="0.3">
      <c r="A28" s="17">
        <v>320</v>
      </c>
      <c r="B28" s="18" t="s">
        <v>46</v>
      </c>
      <c r="C28" s="22">
        <v>1916.77</v>
      </c>
      <c r="D28" s="20" t="s">
        <v>50</v>
      </c>
      <c r="E28" s="3">
        <v>1191</v>
      </c>
      <c r="F28" s="3">
        <v>320</v>
      </c>
      <c r="G28" s="3"/>
      <c r="H28" s="3"/>
      <c r="I28" s="3"/>
      <c r="J28" s="3"/>
      <c r="K28" s="3"/>
      <c r="L28" s="27">
        <v>231.43</v>
      </c>
      <c r="M28" s="3">
        <f t="shared" si="0"/>
        <v>39805.96</v>
      </c>
      <c r="N28" s="3"/>
      <c r="O28" s="27">
        <v>0</v>
      </c>
      <c r="P28" s="3">
        <f t="shared" si="1"/>
        <v>9951.49</v>
      </c>
      <c r="Q28" s="3">
        <f t="shared" si="2"/>
        <v>29854.47</v>
      </c>
      <c r="R28" s="3"/>
      <c r="S28" s="3"/>
      <c r="T28" s="3"/>
      <c r="U28" s="3"/>
      <c r="V28" s="3"/>
      <c r="W28" s="3"/>
      <c r="X28" s="3"/>
      <c r="Y28" s="3"/>
      <c r="Z28" s="3"/>
    </row>
    <row r="29" spans="1:26" ht="15.75" customHeight="1" x14ac:dyDescent="0.3">
      <c r="A29" s="13"/>
      <c r="B29" s="14"/>
      <c r="C29" s="26"/>
      <c r="D29" s="14"/>
      <c r="E29" s="3"/>
      <c r="F29" s="3"/>
      <c r="G29" s="3"/>
      <c r="H29" s="3"/>
      <c r="I29" s="3"/>
      <c r="J29" s="3"/>
      <c r="K29" s="27" t="s">
        <v>117</v>
      </c>
      <c r="L29" s="27">
        <v>231.43</v>
      </c>
      <c r="M29" s="3">
        <f t="shared" si="0"/>
        <v>39805.96</v>
      </c>
      <c r="N29" s="3"/>
      <c r="O29" s="3">
        <f>M29*0.4</f>
        <v>15922.384</v>
      </c>
      <c r="P29" s="3">
        <f>M29*0.15</f>
        <v>5970.8939999999993</v>
      </c>
      <c r="Q29" s="3">
        <f>ROUNDUP(M29*0.45,2)</f>
        <v>17912.689999999999</v>
      </c>
      <c r="R29" s="3"/>
      <c r="S29" s="3"/>
      <c r="T29" s="3"/>
      <c r="U29" s="3"/>
      <c r="V29" s="3"/>
      <c r="W29" s="3"/>
      <c r="X29" s="3"/>
      <c r="Y29" s="3"/>
      <c r="Z29" s="3"/>
    </row>
    <row r="30" spans="1:26" ht="15.75" customHeight="1" x14ac:dyDescent="0.3">
      <c r="A30" s="13"/>
      <c r="B30" s="14"/>
      <c r="C30" s="26">
        <f>SUM(C22:C28)</f>
        <v>240040.00999999998</v>
      </c>
      <c r="D30" s="14" t="s">
        <v>51</v>
      </c>
      <c r="E30" s="3"/>
      <c r="F30" s="3"/>
      <c r="G30" s="3"/>
      <c r="H30" s="3"/>
      <c r="I30" s="3"/>
      <c r="J30" s="3"/>
      <c r="K30" s="3"/>
      <c r="L30" s="3"/>
      <c r="M30" s="3">
        <f t="shared" ref="M30:R30" si="4">SUM(M25:M29)</f>
        <v>222117.36</v>
      </c>
      <c r="N30" s="3">
        <f t="shared" si="4"/>
        <v>2555.6800000000003</v>
      </c>
      <c r="O30" s="3">
        <f t="shared" si="4"/>
        <v>15922.384</v>
      </c>
      <c r="P30" s="3">
        <f t="shared" si="4"/>
        <v>51548.743999999999</v>
      </c>
      <c r="Q30" s="32">
        <f t="shared" si="4"/>
        <v>154646.24</v>
      </c>
      <c r="R30" s="32">
        <f t="shared" si="4"/>
        <v>1916.77</v>
      </c>
      <c r="S30" s="3"/>
      <c r="T30" s="3"/>
      <c r="U30" s="3"/>
      <c r="V30" s="3"/>
      <c r="W30" s="3"/>
      <c r="X30" s="3"/>
      <c r="Y30" s="3"/>
      <c r="Z30" s="3"/>
    </row>
    <row r="31" spans="1:26" ht="15.75" customHeight="1" x14ac:dyDescent="0.3">
      <c r="A31" s="17">
        <v>320</v>
      </c>
      <c r="B31" s="18" t="s">
        <v>52</v>
      </c>
      <c r="C31" s="22">
        <f>SUM(240*8*17.33*0.5)</f>
        <v>16636.8</v>
      </c>
      <c r="D31" s="21" t="s">
        <v>53</v>
      </c>
      <c r="E31" s="3">
        <v>1201</v>
      </c>
      <c r="F31" s="3">
        <v>320</v>
      </c>
      <c r="G31" s="3" t="s">
        <v>125</v>
      </c>
      <c r="H31" s="3"/>
      <c r="I31" s="3"/>
      <c r="J31" s="3"/>
      <c r="K31" s="3"/>
      <c r="L31" s="3"/>
      <c r="M31" s="3"/>
      <c r="N31" s="3"/>
      <c r="O31" s="3"/>
      <c r="P31" s="3"/>
      <c r="Q31" s="3"/>
      <c r="R31" s="3"/>
      <c r="S31" s="3"/>
      <c r="T31" s="3"/>
      <c r="U31" s="3"/>
      <c r="V31" s="3"/>
      <c r="W31" s="3"/>
      <c r="X31" s="3"/>
      <c r="Y31" s="3"/>
      <c r="Z31" s="3"/>
    </row>
    <row r="32" spans="1:26" ht="15.75" customHeight="1" x14ac:dyDescent="0.3">
      <c r="A32" s="17">
        <v>320</v>
      </c>
      <c r="B32" s="18" t="s">
        <v>52</v>
      </c>
      <c r="C32" s="22">
        <v>250</v>
      </c>
      <c r="D32" s="20" t="s">
        <v>54</v>
      </c>
      <c r="E32" s="3">
        <v>1421</v>
      </c>
      <c r="F32" s="3">
        <v>320</v>
      </c>
      <c r="G32" s="3"/>
      <c r="H32" s="3"/>
      <c r="I32" s="3"/>
      <c r="J32" s="3"/>
      <c r="K32" s="3"/>
      <c r="L32" s="3"/>
      <c r="M32" s="3"/>
      <c r="N32" s="3"/>
      <c r="O32" s="3"/>
      <c r="P32" s="3"/>
      <c r="Q32" s="3"/>
      <c r="R32" s="3"/>
      <c r="S32" s="3"/>
      <c r="T32" s="3"/>
      <c r="U32" s="3"/>
      <c r="V32" s="3"/>
      <c r="W32" s="3"/>
      <c r="X32" s="3"/>
      <c r="Y32" s="3"/>
      <c r="Z32" s="3"/>
    </row>
    <row r="33" spans="1:26" ht="15.75" customHeight="1" x14ac:dyDescent="0.3">
      <c r="A33" s="13"/>
      <c r="B33" s="14"/>
      <c r="C33" s="26">
        <f>SUM(C31:C32)</f>
        <v>16886.8</v>
      </c>
      <c r="D33" s="14" t="s">
        <v>55</v>
      </c>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23">
        <v>329</v>
      </c>
      <c r="B34" s="18" t="s">
        <v>56</v>
      </c>
      <c r="C34" s="33">
        <f>ROUNDUP(12*101*2.5*4.6,0)</f>
        <v>13938</v>
      </c>
      <c r="D34" s="21" t="s">
        <v>126</v>
      </c>
      <c r="E34" s="3">
        <v>1211</v>
      </c>
      <c r="F34" s="3">
        <v>320</v>
      </c>
      <c r="G34" s="3"/>
      <c r="H34" s="3"/>
      <c r="I34" s="3"/>
      <c r="J34" s="3"/>
      <c r="K34" s="3"/>
      <c r="L34" s="3"/>
      <c r="M34" s="3"/>
      <c r="N34" s="3"/>
      <c r="O34" s="3"/>
      <c r="P34" s="3"/>
      <c r="Q34" s="3"/>
      <c r="R34" s="3"/>
      <c r="S34" s="3"/>
      <c r="T34" s="3"/>
      <c r="U34" s="3"/>
      <c r="V34" s="3"/>
      <c r="W34" s="3"/>
      <c r="X34" s="3"/>
      <c r="Y34" s="3"/>
      <c r="Z34" s="3"/>
    </row>
    <row r="35" spans="1:26" ht="15.75" customHeight="1" x14ac:dyDescent="0.3">
      <c r="A35" s="23">
        <v>329</v>
      </c>
      <c r="B35" s="18" t="s">
        <v>56</v>
      </c>
      <c r="C35" s="33">
        <f>ROUNDUP(12*1*4*4.6,0)</f>
        <v>221</v>
      </c>
      <c r="D35" s="21" t="s">
        <v>127</v>
      </c>
      <c r="E35" s="3">
        <v>1211</v>
      </c>
      <c r="F35" s="3">
        <v>320</v>
      </c>
      <c r="G35" s="3"/>
      <c r="H35" s="3"/>
      <c r="I35" s="3"/>
      <c r="J35" s="3"/>
      <c r="K35" s="3"/>
      <c r="L35" s="3"/>
      <c r="M35" s="3"/>
      <c r="N35" s="3"/>
      <c r="O35" s="3"/>
      <c r="P35" s="3"/>
      <c r="Q35" s="3"/>
      <c r="R35" s="3"/>
      <c r="S35" s="3"/>
      <c r="T35" s="3"/>
      <c r="U35" s="3"/>
      <c r="V35" s="3"/>
      <c r="W35" s="3"/>
      <c r="X35" s="3"/>
      <c r="Y35" s="3"/>
      <c r="Z35" s="3"/>
    </row>
    <row r="36" spans="1:26" ht="15.75" customHeight="1" x14ac:dyDescent="0.3">
      <c r="A36" s="17">
        <v>329</v>
      </c>
      <c r="B36" s="18" t="s">
        <v>56</v>
      </c>
      <c r="C36" s="19">
        <f>ROUNDUP(150*3*4.6,0)</f>
        <v>2070</v>
      </c>
      <c r="D36" s="21" t="s">
        <v>128</v>
      </c>
      <c r="E36" s="3">
        <v>1371</v>
      </c>
      <c r="F36" s="34">
        <v>320</v>
      </c>
      <c r="G36" s="34"/>
      <c r="H36" s="3"/>
      <c r="I36" s="3"/>
      <c r="J36" s="3"/>
      <c r="K36" s="3"/>
      <c r="L36" s="3"/>
      <c r="M36" s="3"/>
      <c r="N36" s="3"/>
      <c r="O36" s="3"/>
      <c r="P36" s="3"/>
      <c r="Q36" s="3"/>
      <c r="R36" s="3"/>
      <c r="S36" s="3"/>
      <c r="T36" s="3"/>
      <c r="U36" s="3"/>
      <c r="V36" s="3"/>
      <c r="W36" s="3"/>
      <c r="X36" s="3"/>
      <c r="Y36" s="3"/>
      <c r="Z36" s="3"/>
    </row>
    <row r="37" spans="1:26" ht="15.75" customHeight="1" x14ac:dyDescent="0.3">
      <c r="A37" s="13"/>
      <c r="B37" s="14"/>
      <c r="C37" s="26">
        <f>SUM(C34:C36)</f>
        <v>16229</v>
      </c>
      <c r="D37" s="14" t="s">
        <v>57</v>
      </c>
      <c r="E37" s="31"/>
      <c r="F37" s="31"/>
      <c r="G37" s="31"/>
      <c r="H37" s="31"/>
      <c r="I37" s="31"/>
      <c r="J37" s="31"/>
      <c r="K37" s="31"/>
      <c r="L37" s="31"/>
      <c r="M37" s="31"/>
      <c r="N37" s="31"/>
      <c r="O37" s="31"/>
      <c r="P37" s="31"/>
      <c r="Q37" s="31"/>
      <c r="R37" s="31"/>
      <c r="S37" s="31"/>
      <c r="T37" s="31"/>
      <c r="U37" s="31"/>
      <c r="V37" s="31"/>
      <c r="W37" s="31"/>
      <c r="X37" s="31"/>
      <c r="Y37" s="31"/>
      <c r="Z37" s="31"/>
    </row>
    <row r="38" spans="1:26" ht="15.75" customHeight="1" x14ac:dyDescent="0.3">
      <c r="A38" s="17">
        <v>360</v>
      </c>
      <c r="B38" s="18" t="s">
        <v>58</v>
      </c>
      <c r="C38" s="22">
        <v>6842</v>
      </c>
      <c r="D38" s="21" t="s">
        <v>59</v>
      </c>
      <c r="E38" s="3">
        <v>1381</v>
      </c>
      <c r="F38" s="3">
        <v>360</v>
      </c>
      <c r="G38" s="3"/>
      <c r="H38" s="3"/>
      <c r="I38" s="3"/>
      <c r="J38" s="3"/>
      <c r="K38" s="3"/>
      <c r="L38" s="3"/>
      <c r="M38" s="3"/>
      <c r="N38" s="3"/>
      <c r="O38" s="3"/>
      <c r="P38" s="3"/>
      <c r="Q38" s="3"/>
      <c r="R38" s="3"/>
      <c r="S38" s="3"/>
      <c r="T38" s="3"/>
      <c r="U38" s="3"/>
      <c r="V38" s="3"/>
      <c r="W38" s="3"/>
      <c r="X38" s="3"/>
      <c r="Y38" s="3"/>
      <c r="Z38" s="3"/>
    </row>
    <row r="39" spans="1:26" ht="15.75" customHeight="1" x14ac:dyDescent="0.3">
      <c r="A39" s="17">
        <v>360</v>
      </c>
      <c r="B39" s="18" t="s">
        <v>58</v>
      </c>
      <c r="C39" s="22">
        <v>641</v>
      </c>
      <c r="D39" s="21" t="s">
        <v>60</v>
      </c>
      <c r="E39" s="3">
        <v>2100</v>
      </c>
      <c r="F39" s="3">
        <v>360</v>
      </c>
      <c r="G39" s="3"/>
      <c r="H39" s="3"/>
      <c r="I39" s="3"/>
      <c r="J39" s="3"/>
      <c r="K39" s="3"/>
      <c r="L39" s="3"/>
      <c r="M39" s="3"/>
      <c r="N39" s="3"/>
      <c r="O39" s="3"/>
      <c r="P39" s="3"/>
      <c r="Q39" s="3"/>
      <c r="R39" s="3"/>
      <c r="S39" s="3"/>
      <c r="T39" s="3"/>
      <c r="U39" s="3"/>
      <c r="V39" s="3"/>
      <c r="W39" s="3"/>
      <c r="X39" s="3"/>
      <c r="Y39" s="3"/>
      <c r="Z39" s="3"/>
    </row>
    <row r="40" spans="1:26" ht="15.75" customHeight="1" x14ac:dyDescent="0.3">
      <c r="A40" s="17">
        <v>360</v>
      </c>
      <c r="B40" s="18" t="s">
        <v>58</v>
      </c>
      <c r="C40" s="22">
        <v>87843</v>
      </c>
      <c r="D40" s="21" t="s">
        <v>61</v>
      </c>
      <c r="E40" s="3">
        <v>2200</v>
      </c>
      <c r="F40" s="3">
        <v>360</v>
      </c>
      <c r="G40" s="3"/>
      <c r="H40" s="3"/>
      <c r="I40" s="3"/>
      <c r="J40" s="3"/>
      <c r="K40" s="3"/>
      <c r="L40" s="3"/>
      <c r="M40" s="3"/>
      <c r="N40" s="3"/>
      <c r="O40" s="3"/>
      <c r="P40" s="3"/>
      <c r="Q40" s="3"/>
      <c r="R40" s="3"/>
      <c r="S40" s="3"/>
      <c r="T40" s="3"/>
      <c r="U40" s="3"/>
      <c r="V40" s="3"/>
      <c r="W40" s="3"/>
      <c r="X40" s="3"/>
      <c r="Y40" s="3"/>
      <c r="Z40" s="3"/>
    </row>
    <row r="41" spans="1:26" ht="15.75" customHeight="1" x14ac:dyDescent="0.3">
      <c r="A41" s="17">
        <v>360</v>
      </c>
      <c r="B41" s="18" t="s">
        <v>58</v>
      </c>
      <c r="C41" s="22">
        <v>4719</v>
      </c>
      <c r="D41" s="21" t="s">
        <v>62</v>
      </c>
      <c r="E41" s="3">
        <v>2500</v>
      </c>
      <c r="F41" s="3">
        <v>360</v>
      </c>
      <c r="G41" s="3"/>
      <c r="H41" s="3"/>
      <c r="I41" s="3"/>
      <c r="J41" s="3"/>
      <c r="K41" s="3"/>
      <c r="L41" s="3"/>
      <c r="M41" s="3"/>
      <c r="N41" s="3"/>
      <c r="O41" s="3"/>
      <c r="P41" s="3"/>
      <c r="Q41" s="3"/>
      <c r="R41" s="3"/>
      <c r="S41" s="3"/>
      <c r="T41" s="3"/>
      <c r="U41" s="3"/>
      <c r="V41" s="3"/>
      <c r="W41" s="3"/>
      <c r="X41" s="3"/>
      <c r="Y41" s="3"/>
      <c r="Z41" s="3"/>
    </row>
    <row r="42" spans="1:26" ht="15.75" customHeight="1" x14ac:dyDescent="0.3">
      <c r="A42" s="17">
        <v>360</v>
      </c>
      <c r="B42" s="18" t="s">
        <v>58</v>
      </c>
      <c r="C42" s="22">
        <v>637</v>
      </c>
      <c r="D42" s="21" t="s">
        <v>63</v>
      </c>
      <c r="E42" s="3">
        <v>2550</v>
      </c>
      <c r="F42" s="3">
        <v>360</v>
      </c>
      <c r="G42" s="3"/>
      <c r="H42" s="3"/>
      <c r="I42" s="3"/>
      <c r="J42" s="3"/>
      <c r="K42" s="3"/>
      <c r="L42" s="3"/>
      <c r="M42" s="3"/>
      <c r="N42" s="3"/>
      <c r="O42" s="3"/>
      <c r="P42" s="3"/>
      <c r="Q42" s="3"/>
      <c r="R42" s="3"/>
      <c r="S42" s="3"/>
      <c r="T42" s="3"/>
      <c r="U42" s="3"/>
      <c r="V42" s="3"/>
      <c r="W42" s="3"/>
      <c r="X42" s="3"/>
      <c r="Y42" s="3"/>
      <c r="Z42" s="3"/>
    </row>
    <row r="43" spans="1:26" ht="15.75" customHeight="1" x14ac:dyDescent="0.3">
      <c r="A43" s="17">
        <v>360</v>
      </c>
      <c r="B43" s="18" t="s">
        <v>58</v>
      </c>
      <c r="C43" s="22">
        <v>16935</v>
      </c>
      <c r="D43" s="21" t="s">
        <v>64</v>
      </c>
      <c r="E43" s="3">
        <v>2600</v>
      </c>
      <c r="F43" s="3">
        <v>360</v>
      </c>
      <c r="G43" s="3"/>
      <c r="H43" s="3"/>
      <c r="I43" s="3"/>
      <c r="J43" s="3"/>
      <c r="K43" s="3"/>
      <c r="L43" s="3"/>
      <c r="M43" s="3"/>
      <c r="N43" s="3"/>
      <c r="O43" s="3"/>
      <c r="P43" s="3"/>
      <c r="Q43" s="3"/>
      <c r="R43" s="3"/>
      <c r="S43" s="3"/>
      <c r="T43" s="3"/>
      <c r="U43" s="3"/>
      <c r="V43" s="3"/>
      <c r="W43" s="3"/>
      <c r="X43" s="3"/>
      <c r="Y43" s="3"/>
      <c r="Z43" s="3"/>
    </row>
    <row r="44" spans="1:26" ht="15.75" customHeight="1" x14ac:dyDescent="0.3">
      <c r="A44" s="17">
        <v>360</v>
      </c>
      <c r="B44" s="18" t="s">
        <v>58</v>
      </c>
      <c r="C44" s="22">
        <v>6394</v>
      </c>
      <c r="D44" s="21" t="s">
        <v>65</v>
      </c>
      <c r="E44" s="3">
        <v>2610</v>
      </c>
      <c r="F44" s="3">
        <v>360</v>
      </c>
      <c r="G44" s="3"/>
      <c r="H44" s="3"/>
      <c r="I44" s="3"/>
      <c r="J44" s="3"/>
      <c r="K44" s="3"/>
      <c r="L44" s="3"/>
      <c r="M44" s="3"/>
      <c r="N44" s="3"/>
      <c r="O44" s="3"/>
      <c r="P44" s="3"/>
      <c r="Q44" s="3"/>
      <c r="R44" s="3"/>
      <c r="S44" s="3"/>
      <c r="T44" s="3"/>
      <c r="U44" s="3"/>
      <c r="V44" s="3"/>
      <c r="W44" s="3"/>
      <c r="X44" s="3"/>
      <c r="Y44" s="3"/>
      <c r="Z44" s="3"/>
    </row>
    <row r="45" spans="1:26" ht="15.75" customHeight="1" x14ac:dyDescent="0.3">
      <c r="A45" s="17">
        <v>360</v>
      </c>
      <c r="B45" s="18" t="s">
        <v>58</v>
      </c>
      <c r="C45" s="22">
        <v>21084</v>
      </c>
      <c r="D45" s="21" t="s">
        <v>66</v>
      </c>
      <c r="E45" s="3">
        <v>2700</v>
      </c>
      <c r="F45" s="3">
        <v>360</v>
      </c>
      <c r="G45" s="3"/>
      <c r="H45" s="3"/>
      <c r="I45" s="3"/>
      <c r="J45" s="3"/>
      <c r="K45" s="3"/>
      <c r="L45" s="3"/>
      <c r="M45" s="3"/>
      <c r="N45" s="3"/>
      <c r="O45" s="3"/>
      <c r="P45" s="3"/>
      <c r="Q45" s="3"/>
      <c r="R45" s="3"/>
      <c r="S45" s="3"/>
      <c r="T45" s="3"/>
      <c r="U45" s="3"/>
      <c r="V45" s="3"/>
      <c r="W45" s="3"/>
      <c r="X45" s="3"/>
      <c r="Y45" s="3"/>
      <c r="Z45" s="3"/>
    </row>
    <row r="46" spans="1:26" ht="15.75" customHeight="1" x14ac:dyDescent="0.3">
      <c r="A46" s="17">
        <v>360</v>
      </c>
      <c r="B46" s="18" t="s">
        <v>58</v>
      </c>
      <c r="C46" s="22">
        <v>56524</v>
      </c>
      <c r="D46" s="21" t="s">
        <v>67</v>
      </c>
      <c r="E46" s="3">
        <v>2800</v>
      </c>
      <c r="F46" s="3">
        <v>360</v>
      </c>
      <c r="G46" s="3"/>
      <c r="H46" s="3"/>
      <c r="I46" s="3"/>
      <c r="J46" s="3"/>
      <c r="K46" s="3"/>
      <c r="L46" s="3"/>
      <c r="M46" s="3"/>
      <c r="N46" s="3"/>
      <c r="O46" s="3"/>
      <c r="P46" s="3"/>
      <c r="Q46" s="3"/>
      <c r="R46" s="3"/>
      <c r="S46" s="3"/>
      <c r="T46" s="3"/>
      <c r="U46" s="3"/>
      <c r="V46" s="3"/>
      <c r="W46" s="3"/>
      <c r="X46" s="3"/>
      <c r="Y46" s="3"/>
      <c r="Z46" s="3"/>
    </row>
    <row r="47" spans="1:26" ht="15.75" customHeight="1" x14ac:dyDescent="0.3">
      <c r="A47" s="13"/>
      <c r="B47" s="14"/>
      <c r="C47" s="26">
        <f>SUM(C38:C46)</f>
        <v>201619</v>
      </c>
      <c r="D47" s="14" t="s">
        <v>68</v>
      </c>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17">
        <v>410</v>
      </c>
      <c r="B48" s="18" t="s">
        <v>69</v>
      </c>
      <c r="C48" s="19"/>
      <c r="D48" s="18"/>
      <c r="E48" s="3"/>
      <c r="F48" s="3"/>
      <c r="G48" s="3"/>
      <c r="H48" s="3"/>
      <c r="I48" s="3"/>
      <c r="J48" s="3"/>
      <c r="K48" s="3"/>
      <c r="L48" s="3"/>
      <c r="M48" s="3"/>
      <c r="N48" s="3"/>
      <c r="O48" s="3"/>
      <c r="P48" s="3"/>
      <c r="Q48" s="3"/>
      <c r="R48" s="3"/>
      <c r="S48" s="3"/>
      <c r="T48" s="3"/>
      <c r="U48" s="3"/>
      <c r="V48" s="3"/>
      <c r="W48" s="3"/>
      <c r="X48" s="3"/>
      <c r="Y48" s="3"/>
      <c r="Z48" s="3"/>
    </row>
    <row r="49" spans="1:26" ht="57" customHeight="1" x14ac:dyDescent="0.3">
      <c r="A49" s="17">
        <v>410</v>
      </c>
      <c r="B49" s="21" t="s">
        <v>70</v>
      </c>
      <c r="C49" s="19">
        <f>SUM(17054/2)</f>
        <v>8527</v>
      </c>
      <c r="D49" s="21" t="s">
        <v>71</v>
      </c>
      <c r="E49" s="3">
        <v>3030</v>
      </c>
      <c r="F49" s="3">
        <v>410</v>
      </c>
      <c r="G49" s="3" t="str">
        <f>CONCATENATE(D49,D50,D51,D52,D53)</f>
        <v>External Evaluator $96/hr x 161.5 hrs = $15,504 + airfare $850 + rental car $700 = $17,054.  Half of costs $8,527.Alaska Botanical Garden Staff will provide onsite interactive activities to each site five times each year. ABG staff at $60/hr. x 1.5 hrs./visit + $31.25 preparation time = $121.25/visit x 10 visits/site/year. All 5 schools participate in the partnership.  1 site covered .4 by Migrant Education Program.Spring Family Nights:  ABG. Cost is $150 per site. BLM Campbell Creek Science Center (CCSC), A total of 12 pre-field trip sessions and 12 post-field trip sessions for each site.  $41.39/hr x 2hrs/session (presentation &amp; preparation) x 24 visits/site x 4.6 sites = $9,139. 1 site covered .4 by Migrant Education Program.Alaska Junior Theater site visit $250 per presentation x 4.6 sites. 1 site covered .4 by Migrant Education Program.</v>
      </c>
      <c r="H49" s="3"/>
      <c r="I49" s="3"/>
      <c r="J49" s="3"/>
      <c r="K49" s="3"/>
      <c r="L49" s="3"/>
      <c r="M49" s="3"/>
      <c r="N49" s="3"/>
      <c r="O49" s="3"/>
      <c r="P49" s="3"/>
      <c r="Q49" s="3"/>
      <c r="R49" s="3"/>
      <c r="S49" s="3"/>
      <c r="T49" s="3"/>
      <c r="U49" s="3"/>
      <c r="V49" s="3"/>
      <c r="W49" s="3"/>
      <c r="X49" s="3"/>
      <c r="Y49" s="3"/>
      <c r="Z49" s="3"/>
    </row>
    <row r="50" spans="1:26" ht="15.75" customHeight="1" x14ac:dyDescent="0.3">
      <c r="A50" s="17">
        <v>410</v>
      </c>
      <c r="B50" s="21" t="s">
        <v>70</v>
      </c>
      <c r="C50" s="19">
        <f>ROUNDUP(((60*1.5)+31.25)*10*4.6,0)</f>
        <v>5578</v>
      </c>
      <c r="D50" s="21" t="s">
        <v>72</v>
      </c>
      <c r="E50" s="3">
        <v>3030</v>
      </c>
      <c r="F50" s="3">
        <v>410</v>
      </c>
      <c r="G50" s="3"/>
      <c r="H50" s="3"/>
      <c r="I50" s="3"/>
      <c r="J50" s="3"/>
      <c r="K50" s="3"/>
      <c r="L50" s="3"/>
      <c r="M50" s="3"/>
      <c r="N50" s="3"/>
      <c r="O50" s="3"/>
      <c r="P50" s="3"/>
      <c r="Q50" s="3"/>
      <c r="R50" s="3"/>
      <c r="S50" s="3"/>
      <c r="T50" s="3"/>
      <c r="U50" s="3"/>
      <c r="V50" s="3"/>
      <c r="W50" s="3"/>
      <c r="X50" s="3"/>
      <c r="Y50" s="3"/>
      <c r="Z50" s="3"/>
    </row>
    <row r="51" spans="1:26" ht="15.75" customHeight="1" x14ac:dyDescent="0.3">
      <c r="A51" s="17">
        <v>410</v>
      </c>
      <c r="B51" s="21" t="s">
        <v>70</v>
      </c>
      <c r="C51" s="19">
        <f>SUM(150*5)</f>
        <v>750</v>
      </c>
      <c r="D51" s="21" t="s">
        <v>73</v>
      </c>
      <c r="E51" s="3">
        <v>3030</v>
      </c>
      <c r="F51" s="3">
        <v>410</v>
      </c>
      <c r="G51" s="3"/>
      <c r="H51" s="3"/>
      <c r="I51" s="3"/>
      <c r="J51" s="3"/>
      <c r="K51" s="3"/>
      <c r="L51" s="3"/>
      <c r="M51" s="3"/>
      <c r="N51" s="3"/>
      <c r="O51" s="3"/>
      <c r="P51" s="3"/>
      <c r="Q51" s="3"/>
      <c r="R51" s="3"/>
      <c r="S51" s="3"/>
      <c r="T51" s="3"/>
      <c r="U51" s="3"/>
      <c r="V51" s="3"/>
      <c r="W51" s="3"/>
      <c r="X51" s="3"/>
      <c r="Y51" s="3"/>
      <c r="Z51" s="3"/>
    </row>
    <row r="52" spans="1:26" ht="15.75" customHeight="1" x14ac:dyDescent="0.45">
      <c r="A52" s="17">
        <v>410</v>
      </c>
      <c r="B52" s="21" t="s">
        <v>70</v>
      </c>
      <c r="C52" s="35">
        <f>ROUNDUP(((41.39*2))*24*4.6,0)</f>
        <v>9139</v>
      </c>
      <c r="D52" s="20" t="s">
        <v>74</v>
      </c>
      <c r="E52" s="27">
        <v>3030</v>
      </c>
      <c r="F52" s="3">
        <v>410</v>
      </c>
      <c r="G52" s="43" t="s">
        <v>129</v>
      </c>
      <c r="H52" s="3"/>
      <c r="I52" s="3"/>
      <c r="J52" s="3"/>
      <c r="K52" s="3"/>
      <c r="L52" s="3"/>
      <c r="M52" s="3"/>
      <c r="N52" s="3"/>
      <c r="O52" s="3"/>
      <c r="P52" s="3"/>
      <c r="Q52" s="3"/>
      <c r="R52" s="3"/>
      <c r="S52" s="3"/>
      <c r="T52" s="3"/>
      <c r="U52" s="3"/>
      <c r="V52" s="3"/>
      <c r="W52" s="3"/>
      <c r="X52" s="3"/>
      <c r="Y52" s="3"/>
      <c r="Z52" s="3"/>
    </row>
    <row r="53" spans="1:26" ht="15.75" customHeight="1" x14ac:dyDescent="0.3">
      <c r="A53" s="17">
        <v>410</v>
      </c>
      <c r="B53" s="21" t="s">
        <v>70</v>
      </c>
      <c r="C53" s="19">
        <f>4.6*250</f>
        <v>1150</v>
      </c>
      <c r="D53" s="21" t="s">
        <v>75</v>
      </c>
      <c r="E53" s="3">
        <v>3030</v>
      </c>
      <c r="F53" s="3">
        <v>410</v>
      </c>
      <c r="G53" s="3"/>
      <c r="H53" s="3"/>
      <c r="I53" s="3"/>
      <c r="J53" s="3"/>
      <c r="K53" s="3"/>
      <c r="L53" s="3"/>
      <c r="M53" s="3"/>
      <c r="N53" s="3"/>
      <c r="O53" s="3"/>
      <c r="P53" s="3"/>
      <c r="Q53" s="3"/>
      <c r="R53" s="3"/>
      <c r="S53" s="3"/>
      <c r="T53" s="3"/>
      <c r="U53" s="3"/>
      <c r="V53" s="3"/>
      <c r="W53" s="3"/>
      <c r="X53" s="3"/>
      <c r="Y53" s="3"/>
      <c r="Z53" s="3"/>
    </row>
    <row r="54" spans="1:26" ht="15.75" customHeight="1" x14ac:dyDescent="0.3">
      <c r="A54" s="13"/>
      <c r="B54" s="14"/>
      <c r="C54" s="26">
        <f>SUM(C49:C53)</f>
        <v>25144</v>
      </c>
      <c r="D54" s="36" t="s">
        <v>76</v>
      </c>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17">
        <v>420</v>
      </c>
      <c r="B55" s="18" t="s">
        <v>77</v>
      </c>
      <c r="C55" s="19"/>
      <c r="D55" s="18"/>
      <c r="E55" s="3"/>
      <c r="F55" s="3"/>
      <c r="G55" s="3"/>
      <c r="H55" s="3"/>
      <c r="I55" s="3"/>
      <c r="J55" s="3"/>
      <c r="K55" s="3"/>
      <c r="L55" s="3"/>
      <c r="M55" s="3"/>
      <c r="N55" s="3"/>
      <c r="O55" s="3"/>
      <c r="P55" s="3"/>
      <c r="Q55" s="3"/>
      <c r="R55" s="3"/>
      <c r="S55" s="3"/>
      <c r="T55" s="3"/>
      <c r="U55" s="3"/>
      <c r="V55" s="3"/>
      <c r="W55" s="3"/>
      <c r="X55" s="3"/>
      <c r="Y55" s="3"/>
      <c r="Z55" s="3"/>
    </row>
    <row r="56" spans="1:26" ht="15.75" customHeight="1" x14ac:dyDescent="0.3">
      <c r="A56" s="17">
        <v>420</v>
      </c>
      <c r="B56" s="18" t="s">
        <v>78</v>
      </c>
      <c r="C56" s="19">
        <f>(6.6*150)</f>
        <v>990</v>
      </c>
      <c r="D56" s="20" t="s">
        <v>79</v>
      </c>
      <c r="E56" s="3">
        <v>3430</v>
      </c>
      <c r="F56" s="3">
        <v>420</v>
      </c>
      <c r="G56" s="3"/>
      <c r="H56" s="3"/>
      <c r="I56" s="3"/>
      <c r="J56" s="3"/>
      <c r="K56" s="3"/>
      <c r="L56" s="3"/>
      <c r="M56" s="3"/>
      <c r="N56" s="3"/>
      <c r="O56" s="3"/>
      <c r="P56" s="3"/>
      <c r="Q56" s="3"/>
      <c r="R56" s="3"/>
      <c r="S56" s="3"/>
      <c r="T56" s="3"/>
      <c r="U56" s="3"/>
      <c r="V56" s="3"/>
      <c r="W56" s="3"/>
      <c r="X56" s="3"/>
      <c r="Y56" s="3"/>
      <c r="Z56" s="3"/>
    </row>
    <row r="57" spans="1:26" ht="15.75" customHeight="1" x14ac:dyDescent="0.3">
      <c r="A57" s="17">
        <v>420</v>
      </c>
      <c r="B57" s="18" t="s">
        <v>80</v>
      </c>
      <c r="C57" s="19">
        <f>(7*135)</f>
        <v>945</v>
      </c>
      <c r="D57" s="21" t="s">
        <v>81</v>
      </c>
      <c r="E57" s="3">
        <v>3610</v>
      </c>
      <c r="F57" s="3">
        <v>420</v>
      </c>
      <c r="G57" s="3" t="e">
        <f>CONCATENATE(#REF!,D57,D58,D59,D56)</f>
        <v>#REF!</v>
      </c>
      <c r="H57" s="3"/>
      <c r="I57" s="3"/>
      <c r="J57" s="3"/>
      <c r="K57" s="3"/>
      <c r="L57" s="3"/>
      <c r="M57" s="3"/>
      <c r="N57" s="3"/>
      <c r="O57" s="3"/>
      <c r="P57" s="3"/>
      <c r="Q57" s="3"/>
      <c r="R57" s="3"/>
      <c r="S57" s="3"/>
      <c r="T57" s="3"/>
      <c r="U57" s="3"/>
      <c r="V57" s="3"/>
      <c r="W57" s="3"/>
      <c r="X57" s="3"/>
      <c r="Y57" s="3"/>
      <c r="Z57" s="3"/>
    </row>
    <row r="58" spans="1:26" ht="15.75" customHeight="1" x14ac:dyDescent="0.3">
      <c r="A58" s="17">
        <v>420</v>
      </c>
      <c r="B58" s="18" t="s">
        <v>82</v>
      </c>
      <c r="C58" s="19">
        <f>2834*3</f>
        <v>8502</v>
      </c>
      <c r="D58" s="20" t="s">
        <v>83</v>
      </c>
      <c r="E58" s="3">
        <v>3600</v>
      </c>
      <c r="F58" s="3">
        <v>420</v>
      </c>
      <c r="G58" s="3"/>
      <c r="H58" s="3"/>
      <c r="I58" s="3"/>
      <c r="J58" s="3"/>
      <c r="K58" s="3"/>
      <c r="L58" s="3"/>
      <c r="M58" s="3"/>
      <c r="N58" s="3"/>
      <c r="O58" s="3"/>
      <c r="P58" s="3"/>
      <c r="Q58" s="3"/>
      <c r="R58" s="3"/>
      <c r="S58" s="3"/>
      <c r="T58" s="3"/>
      <c r="U58" s="3"/>
      <c r="V58" s="3"/>
      <c r="W58" s="3"/>
      <c r="X58" s="3"/>
      <c r="Y58" s="3"/>
      <c r="Z58" s="3"/>
    </row>
    <row r="59" spans="1:26" ht="15.75" customHeight="1" x14ac:dyDescent="0.3">
      <c r="A59" s="17">
        <v>420</v>
      </c>
      <c r="B59" s="18" t="s">
        <v>80</v>
      </c>
      <c r="C59" s="19">
        <f>565*3</f>
        <v>1695</v>
      </c>
      <c r="D59" s="20" t="s">
        <v>84</v>
      </c>
      <c r="E59" s="3">
        <v>3610</v>
      </c>
      <c r="F59" s="3">
        <v>420</v>
      </c>
      <c r="G59" s="3"/>
      <c r="H59" s="3"/>
      <c r="I59" s="3"/>
      <c r="J59" s="3"/>
      <c r="K59" s="3"/>
      <c r="L59" s="3"/>
      <c r="M59" s="3"/>
      <c r="N59" s="3"/>
      <c r="O59" s="3"/>
      <c r="P59" s="3"/>
      <c r="Q59" s="3"/>
      <c r="R59" s="3"/>
      <c r="S59" s="3"/>
      <c r="T59" s="3"/>
      <c r="U59" s="3"/>
      <c r="V59" s="3"/>
      <c r="W59" s="3"/>
      <c r="X59" s="3"/>
      <c r="Y59" s="3"/>
      <c r="Z59" s="3"/>
    </row>
    <row r="60" spans="1:26" ht="15.75" customHeight="1" x14ac:dyDescent="0.3">
      <c r="A60" s="13"/>
      <c r="B60" s="14"/>
      <c r="C60" s="26">
        <f>SUM(C56:C59)</f>
        <v>12132</v>
      </c>
      <c r="D60" s="14" t="s">
        <v>85</v>
      </c>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17">
        <v>425</v>
      </c>
      <c r="B61" s="18" t="s">
        <v>86</v>
      </c>
      <c r="C61" s="25"/>
      <c r="D61" s="18"/>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17">
        <v>425</v>
      </c>
      <c r="B62" s="18" t="s">
        <v>87</v>
      </c>
      <c r="C62" s="25">
        <f>ROUNDUP(61.16*1.5*101*3,0)</f>
        <v>27798</v>
      </c>
      <c r="D62" s="20" t="s">
        <v>88</v>
      </c>
      <c r="E62" s="3">
        <v>3130</v>
      </c>
      <c r="F62" s="3">
        <v>425</v>
      </c>
      <c r="G62" s="3"/>
      <c r="H62" s="3"/>
      <c r="I62" s="3"/>
      <c r="J62" s="3"/>
      <c r="K62" s="3"/>
      <c r="L62" s="3"/>
      <c r="M62" s="3"/>
      <c r="N62" s="3"/>
      <c r="O62" s="3"/>
      <c r="P62" s="3"/>
      <c r="Q62" s="3"/>
      <c r="R62" s="3"/>
      <c r="S62" s="3"/>
      <c r="T62" s="3"/>
      <c r="U62" s="3"/>
      <c r="V62" s="3"/>
      <c r="W62" s="3"/>
      <c r="X62" s="3"/>
      <c r="Y62" s="3"/>
      <c r="Z62" s="3"/>
    </row>
    <row r="63" spans="1:26" ht="15.75" customHeight="1" x14ac:dyDescent="0.3">
      <c r="A63" s="17">
        <v>425</v>
      </c>
      <c r="B63" s="18" t="s">
        <v>87</v>
      </c>
      <c r="C63" s="25">
        <f>(5*70*4.6)</f>
        <v>1609.9999999999998</v>
      </c>
      <c r="D63" s="21" t="s">
        <v>89</v>
      </c>
      <c r="E63" s="3">
        <v>3130</v>
      </c>
      <c r="F63" s="34">
        <v>425</v>
      </c>
      <c r="G63" s="3"/>
      <c r="H63" s="3"/>
      <c r="I63" s="3"/>
      <c r="J63" s="3"/>
      <c r="K63" s="3"/>
      <c r="L63" s="3"/>
      <c r="M63" s="3"/>
      <c r="N63" s="3"/>
      <c r="O63" s="3"/>
      <c r="P63" s="3"/>
      <c r="Q63" s="3"/>
      <c r="R63" s="3"/>
      <c r="S63" s="3"/>
      <c r="T63" s="3"/>
      <c r="U63" s="3"/>
      <c r="V63" s="3"/>
      <c r="W63" s="3"/>
      <c r="X63" s="3"/>
      <c r="Y63" s="3"/>
      <c r="Z63" s="3"/>
    </row>
    <row r="64" spans="1:26" ht="15.75" customHeight="1" x14ac:dyDescent="0.3">
      <c r="A64" s="17">
        <v>425</v>
      </c>
      <c r="B64" s="18" t="s">
        <v>87</v>
      </c>
      <c r="C64" s="25">
        <f>(12*84*2*4.6)</f>
        <v>9273.5999999999985</v>
      </c>
      <c r="D64" s="20" t="s">
        <v>90</v>
      </c>
      <c r="E64" s="3">
        <v>3130</v>
      </c>
      <c r="F64" s="34">
        <v>425</v>
      </c>
      <c r="G64" s="3"/>
      <c r="H64" s="3"/>
      <c r="I64" s="3"/>
      <c r="J64" s="3"/>
      <c r="K64" s="3"/>
      <c r="L64" s="3"/>
      <c r="M64" s="3"/>
      <c r="N64" s="3"/>
      <c r="O64" s="3"/>
      <c r="P64" s="3"/>
      <c r="Q64" s="3"/>
      <c r="R64" s="3"/>
      <c r="S64" s="3"/>
      <c r="T64" s="3"/>
      <c r="U64" s="3"/>
      <c r="V64" s="3"/>
      <c r="W64" s="3"/>
      <c r="X64" s="3"/>
      <c r="Y64" s="3"/>
      <c r="Z64" s="3"/>
    </row>
    <row r="65" spans="1:26" ht="15.75" customHeight="1" x14ac:dyDescent="0.3">
      <c r="A65" s="17">
        <v>425</v>
      </c>
      <c r="B65" s="18" t="s">
        <v>87</v>
      </c>
      <c r="C65" s="25">
        <f t="shared" ref="C65:C66" si="5">ROUNDUP(61.16*3.25*3,0)</f>
        <v>597</v>
      </c>
      <c r="D65" s="20" t="s">
        <v>91</v>
      </c>
      <c r="E65" s="3">
        <v>3130</v>
      </c>
      <c r="F65" s="3">
        <v>425</v>
      </c>
      <c r="G65" s="3"/>
      <c r="H65" s="3"/>
      <c r="I65" s="3"/>
      <c r="J65" s="3"/>
      <c r="K65" s="3"/>
      <c r="L65" s="3"/>
      <c r="M65" s="3"/>
      <c r="N65" s="3"/>
      <c r="O65" s="3"/>
      <c r="P65" s="3"/>
      <c r="Q65" s="3"/>
      <c r="R65" s="3"/>
      <c r="S65" s="3"/>
      <c r="T65" s="3"/>
      <c r="U65" s="3"/>
      <c r="V65" s="3"/>
      <c r="W65" s="3"/>
      <c r="X65" s="3"/>
      <c r="Y65" s="3"/>
      <c r="Z65" s="3"/>
    </row>
    <row r="66" spans="1:26" ht="15.75" customHeight="1" x14ac:dyDescent="0.3">
      <c r="A66" s="17">
        <v>425</v>
      </c>
      <c r="B66" s="18" t="s">
        <v>87</v>
      </c>
      <c r="C66" s="19">
        <f t="shared" si="5"/>
        <v>597</v>
      </c>
      <c r="D66" s="20" t="s">
        <v>92</v>
      </c>
      <c r="E66" s="3">
        <v>3130</v>
      </c>
      <c r="F66" s="3">
        <v>425</v>
      </c>
      <c r="G66" s="3"/>
      <c r="H66" s="3"/>
      <c r="I66" s="3"/>
      <c r="J66" s="3"/>
      <c r="K66" s="3"/>
      <c r="L66" s="3"/>
      <c r="M66" s="3"/>
      <c r="N66" s="3"/>
      <c r="O66" s="3"/>
      <c r="P66" s="3"/>
      <c r="Q66" s="3"/>
      <c r="R66" s="3"/>
      <c r="S66" s="3"/>
      <c r="T66" s="3"/>
      <c r="U66" s="3"/>
      <c r="V66" s="3"/>
      <c r="W66" s="3"/>
      <c r="X66" s="3"/>
      <c r="Y66" s="3"/>
      <c r="Z66" s="3"/>
    </row>
    <row r="67" spans="1:26" ht="15.75" customHeight="1" x14ac:dyDescent="0.3">
      <c r="A67" s="17">
        <v>425</v>
      </c>
      <c r="B67" s="18" t="s">
        <v>87</v>
      </c>
      <c r="C67" s="19">
        <f t="shared" ref="C67:C68" si="6">ROUNDUP(61.16*2*4.6,0)</f>
        <v>563</v>
      </c>
      <c r="D67" s="21" t="s">
        <v>130</v>
      </c>
      <c r="E67" s="3">
        <v>3130</v>
      </c>
      <c r="F67" s="3">
        <v>425</v>
      </c>
      <c r="G67" s="3"/>
      <c r="H67" s="3"/>
      <c r="I67" s="3"/>
      <c r="J67" s="3"/>
      <c r="K67" s="3"/>
      <c r="L67" s="3"/>
      <c r="M67" s="3"/>
      <c r="N67" s="3"/>
      <c r="O67" s="3"/>
      <c r="P67" s="3"/>
      <c r="Q67" s="3"/>
      <c r="R67" s="3"/>
      <c r="S67" s="3"/>
      <c r="T67" s="3"/>
      <c r="U67" s="3"/>
      <c r="V67" s="3"/>
      <c r="W67" s="3"/>
      <c r="X67" s="3"/>
      <c r="Y67" s="3"/>
      <c r="Z67" s="3"/>
    </row>
    <row r="68" spans="1:26" ht="15.75" customHeight="1" x14ac:dyDescent="0.3">
      <c r="A68" s="17">
        <v>425</v>
      </c>
      <c r="B68" s="18" t="s">
        <v>87</v>
      </c>
      <c r="C68" s="19">
        <f t="shared" si="6"/>
        <v>563</v>
      </c>
      <c r="D68" s="21" t="s">
        <v>131</v>
      </c>
      <c r="E68" s="3">
        <v>3130</v>
      </c>
      <c r="F68" s="3">
        <v>425</v>
      </c>
      <c r="G68" s="3"/>
      <c r="H68" s="3"/>
      <c r="I68" s="3"/>
      <c r="J68" s="3"/>
      <c r="K68" s="3"/>
      <c r="L68" s="3"/>
      <c r="M68" s="3"/>
      <c r="N68" s="3"/>
      <c r="O68" s="3"/>
      <c r="P68" s="3"/>
      <c r="Q68" s="3"/>
      <c r="R68" s="3"/>
      <c r="S68" s="3"/>
      <c r="T68" s="3"/>
      <c r="U68" s="3"/>
      <c r="V68" s="3"/>
      <c r="W68" s="3"/>
      <c r="X68" s="3"/>
      <c r="Y68" s="3"/>
      <c r="Z68" s="3"/>
    </row>
    <row r="69" spans="1:26" ht="15.75" customHeight="1" x14ac:dyDescent="0.3">
      <c r="A69" s="17">
        <v>425</v>
      </c>
      <c r="B69" s="18" t="s">
        <v>87</v>
      </c>
      <c r="C69" s="33">
        <f>ROUNDUP(61.16*5.6*4.6,0)</f>
        <v>1576</v>
      </c>
      <c r="D69" s="21" t="s">
        <v>132</v>
      </c>
      <c r="E69" s="3">
        <v>3130</v>
      </c>
      <c r="F69" s="3">
        <v>425</v>
      </c>
      <c r="G69" s="3"/>
      <c r="H69" s="3"/>
      <c r="I69" s="3"/>
      <c r="J69" s="3"/>
      <c r="K69" s="3"/>
      <c r="L69" s="3"/>
      <c r="M69" s="3"/>
      <c r="N69" s="3"/>
      <c r="O69" s="3"/>
      <c r="P69" s="3"/>
      <c r="Q69" s="3"/>
      <c r="R69" s="3"/>
      <c r="S69" s="3"/>
      <c r="T69" s="3"/>
      <c r="U69" s="3"/>
      <c r="V69" s="3"/>
      <c r="W69" s="3"/>
      <c r="X69" s="3"/>
      <c r="Y69" s="3"/>
      <c r="Z69" s="3"/>
    </row>
    <row r="70" spans="1:26" ht="15.75" customHeight="1" x14ac:dyDescent="0.3">
      <c r="A70" s="13"/>
      <c r="B70" s="14"/>
      <c r="C70" s="26">
        <f>SUM(C62:C69)</f>
        <v>42577.599999999999</v>
      </c>
      <c r="D70" s="14" t="s">
        <v>93</v>
      </c>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17">
        <v>430</v>
      </c>
      <c r="B71" s="18" t="s">
        <v>94</v>
      </c>
      <c r="C71" s="19"/>
      <c r="D71" s="18"/>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17">
        <v>430</v>
      </c>
      <c r="B72" s="18" t="s">
        <v>95</v>
      </c>
      <c r="C72" s="19">
        <f>ROUNDUP(4.6*(32.98*12),0)</f>
        <v>1821</v>
      </c>
      <c r="D72" s="20" t="s">
        <v>96</v>
      </c>
      <c r="E72" s="3">
        <v>3530</v>
      </c>
      <c r="F72" s="3">
        <v>430</v>
      </c>
      <c r="G72" s="3"/>
      <c r="H72" s="3"/>
      <c r="I72" s="3"/>
      <c r="J72" s="3"/>
      <c r="K72" s="3"/>
      <c r="L72" s="3"/>
      <c r="M72" s="3"/>
      <c r="N72" s="3"/>
      <c r="O72" s="3"/>
      <c r="P72" s="3"/>
      <c r="Q72" s="3"/>
      <c r="R72" s="3"/>
      <c r="S72" s="3"/>
      <c r="T72" s="3"/>
      <c r="U72" s="3"/>
      <c r="V72" s="3"/>
      <c r="W72" s="3"/>
      <c r="X72" s="3"/>
      <c r="Y72" s="3"/>
      <c r="Z72" s="3"/>
    </row>
    <row r="73" spans="1:26" ht="15.75" customHeight="1" x14ac:dyDescent="0.3">
      <c r="A73" s="13"/>
      <c r="B73" s="14"/>
      <c r="C73" s="26">
        <f>SUM(C72)</f>
        <v>1821</v>
      </c>
      <c r="D73" s="14" t="s">
        <v>97</v>
      </c>
      <c r="E73" s="3"/>
      <c r="F73" s="3"/>
      <c r="G73" s="3"/>
      <c r="H73" s="3"/>
      <c r="I73" s="3"/>
      <c r="J73" s="3"/>
      <c r="K73" s="3"/>
      <c r="L73" s="3"/>
      <c r="M73" s="3"/>
      <c r="N73" s="3"/>
      <c r="O73" s="3"/>
      <c r="P73" s="3"/>
      <c r="Q73" s="3"/>
      <c r="R73" s="3"/>
      <c r="S73" s="3"/>
      <c r="T73" s="3"/>
      <c r="U73" s="3"/>
      <c r="V73" s="3"/>
      <c r="W73" s="3"/>
      <c r="X73" s="3"/>
      <c r="Y73" s="3"/>
      <c r="Z73" s="3"/>
    </row>
    <row r="74" spans="1:26" ht="15.75" customHeight="1" x14ac:dyDescent="0.3">
      <c r="A74" s="17">
        <v>450</v>
      </c>
      <c r="B74" s="18" t="s">
        <v>98</v>
      </c>
      <c r="C74" s="19"/>
      <c r="D74" s="18"/>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17">
        <v>454</v>
      </c>
      <c r="B75" s="21" t="s">
        <v>15</v>
      </c>
      <c r="C75" s="37">
        <v>1500</v>
      </c>
      <c r="D75" s="21" t="s">
        <v>99</v>
      </c>
      <c r="E75" s="3">
        <v>4010</v>
      </c>
      <c r="F75" s="3">
        <v>450</v>
      </c>
      <c r="G75" s="3" t="e">
        <f>CONCATENATE(D75,D76,D77,D78,#REF!,D79,#REF!,D80,D81)</f>
        <v>#REF!</v>
      </c>
      <c r="H75" s="3"/>
      <c r="I75" s="3"/>
      <c r="J75" s="3"/>
      <c r="K75" s="3"/>
      <c r="L75" s="3"/>
      <c r="M75" s="3"/>
      <c r="N75" s="3"/>
      <c r="O75" s="3"/>
      <c r="P75" s="3"/>
      <c r="Q75" s="3"/>
      <c r="R75" s="3"/>
      <c r="S75" s="3"/>
      <c r="T75" s="3"/>
      <c r="U75" s="3"/>
      <c r="V75" s="3"/>
      <c r="W75" s="3"/>
      <c r="X75" s="3"/>
      <c r="Y75" s="3"/>
      <c r="Z75" s="3"/>
    </row>
    <row r="76" spans="1:26" ht="15.75" customHeight="1" x14ac:dyDescent="0.3">
      <c r="A76" s="17">
        <v>451</v>
      </c>
      <c r="B76" s="21" t="s">
        <v>14</v>
      </c>
      <c r="C76" s="33">
        <f>(1500*4.6)</f>
        <v>6899.9999999999991</v>
      </c>
      <c r="D76" s="21" t="s">
        <v>133</v>
      </c>
      <c r="E76" s="3">
        <v>4040</v>
      </c>
      <c r="F76" s="3">
        <v>450</v>
      </c>
      <c r="G76" s="38"/>
      <c r="H76" s="3"/>
      <c r="I76" s="3"/>
      <c r="J76" s="3"/>
      <c r="K76" s="3"/>
      <c r="L76" s="3"/>
      <c r="M76" s="3"/>
      <c r="N76" s="3"/>
      <c r="O76" s="3"/>
      <c r="P76" s="3"/>
      <c r="Q76" s="3"/>
      <c r="R76" s="3"/>
      <c r="S76" s="3"/>
      <c r="T76" s="3"/>
      <c r="U76" s="3"/>
      <c r="V76" s="3"/>
      <c r="W76" s="3"/>
      <c r="X76" s="3"/>
      <c r="Y76" s="3"/>
      <c r="Z76" s="3"/>
    </row>
    <row r="77" spans="1:26" ht="15.75" customHeight="1" x14ac:dyDescent="0.3">
      <c r="A77" s="17">
        <v>451</v>
      </c>
      <c r="B77" s="21" t="s">
        <v>14</v>
      </c>
      <c r="C77" s="33">
        <f>600*4.6</f>
        <v>2760</v>
      </c>
      <c r="D77" s="21" t="s">
        <v>134</v>
      </c>
      <c r="E77" s="3">
        <v>4040</v>
      </c>
      <c r="F77" s="3">
        <v>450</v>
      </c>
      <c r="G77" s="3"/>
      <c r="H77" s="3"/>
      <c r="I77" s="3"/>
      <c r="J77" s="3"/>
      <c r="K77" s="3"/>
      <c r="L77" s="3"/>
      <c r="M77" s="3"/>
      <c r="N77" s="3"/>
      <c r="O77" s="3"/>
      <c r="P77" s="3"/>
      <c r="Q77" s="3"/>
      <c r="R77" s="3"/>
      <c r="S77" s="3"/>
      <c r="T77" s="3"/>
      <c r="U77" s="3"/>
      <c r="V77" s="3"/>
      <c r="W77" s="3"/>
      <c r="X77" s="3"/>
      <c r="Y77" s="3"/>
      <c r="Z77" s="3"/>
    </row>
    <row r="78" spans="1:26" ht="15.75" customHeight="1" x14ac:dyDescent="0.3">
      <c r="A78" s="17">
        <v>451</v>
      </c>
      <c r="B78" s="21" t="s">
        <v>14</v>
      </c>
      <c r="C78" s="33">
        <f>1200*4.6</f>
        <v>5520</v>
      </c>
      <c r="D78" s="21" t="s">
        <v>135</v>
      </c>
      <c r="E78" s="3">
        <v>4040</v>
      </c>
      <c r="F78" s="3">
        <v>450</v>
      </c>
      <c r="G78" s="3"/>
      <c r="H78" s="3"/>
      <c r="I78" s="3"/>
      <c r="J78" s="3"/>
      <c r="K78" s="3"/>
      <c r="L78" s="3"/>
      <c r="M78" s="3"/>
      <c r="N78" s="3"/>
      <c r="O78" s="3"/>
      <c r="P78" s="3"/>
      <c r="Q78" s="3"/>
      <c r="R78" s="3"/>
      <c r="S78" s="3"/>
      <c r="T78" s="3"/>
      <c r="U78" s="3"/>
      <c r="V78" s="3"/>
      <c r="W78" s="3"/>
      <c r="X78" s="3"/>
      <c r="Y78" s="3"/>
      <c r="Z78" s="3"/>
    </row>
    <row r="79" spans="1:26" ht="15.75" customHeight="1" x14ac:dyDescent="0.3">
      <c r="A79" s="17">
        <v>451</v>
      </c>
      <c r="B79" s="21" t="s">
        <v>14</v>
      </c>
      <c r="C79" s="33">
        <f>ROUNDUP(85*4.6,0)</f>
        <v>391</v>
      </c>
      <c r="D79" s="21" t="s">
        <v>100</v>
      </c>
      <c r="E79" s="3">
        <v>4040</v>
      </c>
      <c r="F79" s="3">
        <v>450</v>
      </c>
      <c r="G79" s="3"/>
      <c r="H79" s="3"/>
      <c r="I79" s="3"/>
      <c r="J79" s="3"/>
      <c r="K79" s="3"/>
      <c r="L79" s="3"/>
      <c r="M79" s="3"/>
      <c r="N79" s="3"/>
      <c r="O79" s="3"/>
      <c r="P79" s="3"/>
      <c r="Q79" s="3"/>
      <c r="R79" s="3"/>
      <c r="S79" s="3"/>
      <c r="T79" s="3"/>
      <c r="U79" s="3"/>
      <c r="V79" s="3"/>
      <c r="W79" s="3"/>
      <c r="X79" s="3"/>
      <c r="Y79" s="3"/>
      <c r="Z79" s="3"/>
    </row>
    <row r="80" spans="1:26" ht="15.75" customHeight="1" x14ac:dyDescent="0.3">
      <c r="A80" s="17">
        <v>451</v>
      </c>
      <c r="B80" s="21" t="s">
        <v>14</v>
      </c>
      <c r="C80" s="37">
        <v>9238</v>
      </c>
      <c r="D80" s="21" t="s">
        <v>101</v>
      </c>
      <c r="E80" s="3">
        <v>5400</v>
      </c>
      <c r="F80" s="3">
        <v>450</v>
      </c>
      <c r="G80" s="3"/>
      <c r="H80" s="3"/>
      <c r="I80" s="3"/>
      <c r="J80" s="3"/>
      <c r="K80" s="3"/>
      <c r="L80" s="3"/>
      <c r="M80" s="3"/>
      <c r="N80" s="3"/>
      <c r="O80" s="3"/>
      <c r="P80" s="3"/>
      <c r="Q80" s="3"/>
      <c r="R80" s="3"/>
      <c r="S80" s="3"/>
      <c r="T80" s="3"/>
      <c r="U80" s="3"/>
      <c r="V80" s="3"/>
      <c r="W80" s="3"/>
      <c r="X80" s="3"/>
      <c r="Y80" s="3"/>
      <c r="Z80" s="3"/>
    </row>
    <row r="81" spans="1:26" ht="15.75" customHeight="1" x14ac:dyDescent="0.3">
      <c r="A81" s="17">
        <v>451</v>
      </c>
      <c r="B81" s="21" t="s">
        <v>14</v>
      </c>
      <c r="C81" s="37">
        <v>10629</v>
      </c>
      <c r="D81" s="21" t="s">
        <v>102</v>
      </c>
      <c r="E81" s="3">
        <v>4040</v>
      </c>
      <c r="F81" s="3">
        <v>450</v>
      </c>
      <c r="G81" s="3"/>
      <c r="H81" s="3"/>
      <c r="I81" s="3"/>
      <c r="J81" s="3"/>
      <c r="K81" s="3"/>
      <c r="L81" s="3"/>
      <c r="M81" s="3"/>
      <c r="N81" s="3"/>
      <c r="O81" s="3"/>
      <c r="P81" s="3"/>
      <c r="Q81" s="3"/>
      <c r="R81" s="3"/>
      <c r="S81" s="3"/>
      <c r="T81" s="3"/>
      <c r="U81" s="3"/>
      <c r="V81" s="3"/>
      <c r="W81" s="3"/>
      <c r="X81" s="3"/>
      <c r="Y81" s="3"/>
      <c r="Z81" s="3"/>
    </row>
    <row r="82" spans="1:26" ht="15.75" customHeight="1" x14ac:dyDescent="0.3">
      <c r="A82" s="13"/>
      <c r="B82" s="14"/>
      <c r="C82" s="26">
        <f>SUM(C75:C81)</f>
        <v>36938</v>
      </c>
      <c r="D82" s="14" t="s">
        <v>103</v>
      </c>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17">
        <v>490</v>
      </c>
      <c r="B83" s="18" t="s">
        <v>104</v>
      </c>
      <c r="C83" s="19"/>
      <c r="D83" s="18"/>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17">
        <v>490</v>
      </c>
      <c r="B84" s="21" t="s">
        <v>104</v>
      </c>
      <c r="C84" s="33">
        <f>300*4.6</f>
        <v>1380</v>
      </c>
      <c r="D84" s="21" t="s">
        <v>136</v>
      </c>
      <c r="E84" s="3">
        <v>3613</v>
      </c>
      <c r="F84" s="3">
        <v>490</v>
      </c>
      <c r="G84" s="44" t="s">
        <v>137</v>
      </c>
      <c r="H84" s="3"/>
      <c r="I84" s="3"/>
      <c r="J84" s="3"/>
      <c r="K84" s="3"/>
      <c r="L84" s="3"/>
      <c r="M84" s="3"/>
      <c r="N84" s="3"/>
      <c r="O84" s="3"/>
      <c r="P84" s="3"/>
      <c r="Q84" s="3"/>
      <c r="R84" s="3"/>
      <c r="S84" s="3"/>
      <c r="T84" s="3"/>
      <c r="U84" s="3"/>
      <c r="V84" s="3"/>
      <c r="W84" s="3"/>
      <c r="X84" s="3"/>
      <c r="Y84" s="3"/>
      <c r="Z84" s="3"/>
    </row>
    <row r="85" spans="1:26" ht="15.75" customHeight="1" x14ac:dyDescent="0.3">
      <c r="A85" s="39"/>
      <c r="B85" s="39"/>
      <c r="C85" s="19">
        <f>SUM(C84)</f>
        <v>1380</v>
      </c>
      <c r="D85" s="14" t="s">
        <v>105</v>
      </c>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39"/>
      <c r="B86" s="39"/>
      <c r="C86" s="19"/>
      <c r="D86" s="14"/>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39"/>
      <c r="B87" s="40"/>
      <c r="C87" s="19">
        <f>SUM(C82+C73+C70+C60+C54+C47+C37+C33+C30+C21)</f>
        <v>761252.40999999992</v>
      </c>
      <c r="D87" s="14" t="s">
        <v>106</v>
      </c>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39"/>
      <c r="B88" s="40"/>
      <c r="C88" s="22">
        <f>ROUND(0.0509*C87,0)</f>
        <v>38748</v>
      </c>
      <c r="D88" s="14" t="s">
        <v>107</v>
      </c>
      <c r="E88" s="3"/>
      <c r="F88" s="3"/>
      <c r="G88" s="3"/>
      <c r="H88" s="3"/>
      <c r="I88" s="3"/>
      <c r="J88" s="3"/>
      <c r="K88" s="3"/>
      <c r="L88" s="3"/>
      <c r="M88" s="3"/>
      <c r="N88" s="3"/>
      <c r="O88" s="3"/>
      <c r="P88" s="3"/>
      <c r="Q88" s="3"/>
      <c r="R88" s="3"/>
      <c r="S88" s="3"/>
      <c r="T88" s="3"/>
      <c r="U88" s="3"/>
      <c r="V88" s="3"/>
      <c r="W88" s="3"/>
      <c r="X88" s="3"/>
      <c r="Y88" s="3"/>
      <c r="Z88" s="3"/>
    </row>
    <row r="89" spans="1:26" ht="15.75" customHeight="1" x14ac:dyDescent="0.3">
      <c r="A89" s="39"/>
      <c r="B89" s="39"/>
      <c r="C89" s="19">
        <f>C88+C87</f>
        <v>800000.40999999992</v>
      </c>
      <c r="D89" s="14" t="s">
        <v>108</v>
      </c>
      <c r="E89" s="3"/>
      <c r="F89" s="3"/>
      <c r="G89" s="3"/>
      <c r="H89" s="3"/>
      <c r="I89" s="3"/>
      <c r="J89" s="3"/>
      <c r="K89" s="3"/>
      <c r="L89" s="3"/>
      <c r="M89" s="3"/>
      <c r="N89" s="3"/>
      <c r="O89" s="3"/>
      <c r="P89" s="3"/>
      <c r="Q89" s="3"/>
      <c r="R89" s="3"/>
      <c r="S89" s="3"/>
      <c r="T89" s="3"/>
      <c r="U89" s="3"/>
      <c r="V89" s="3"/>
      <c r="W89" s="3"/>
      <c r="X89" s="3"/>
      <c r="Y89" s="3"/>
      <c r="Z89" s="3"/>
    </row>
    <row r="90" spans="1:26" ht="15.75" customHeight="1" x14ac:dyDescent="0.3">
      <c r="A90" s="39"/>
      <c r="B90" s="39"/>
      <c r="C90" s="19"/>
      <c r="D90" s="14"/>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39"/>
      <c r="B91" s="39" t="s">
        <v>109</v>
      </c>
      <c r="C91" s="19">
        <v>800000</v>
      </c>
      <c r="D91" s="16"/>
      <c r="E91" s="3"/>
      <c r="F91" s="3"/>
      <c r="G91" s="3"/>
      <c r="H91" s="3"/>
      <c r="I91" s="3"/>
      <c r="J91" s="3"/>
      <c r="K91" s="3"/>
      <c r="L91" s="3"/>
      <c r="M91" s="3"/>
      <c r="N91" s="3"/>
      <c r="O91" s="3"/>
      <c r="P91" s="3"/>
      <c r="Q91" s="3"/>
      <c r="R91" s="3"/>
      <c r="S91" s="3"/>
      <c r="T91" s="3"/>
      <c r="U91" s="3"/>
      <c r="V91" s="3"/>
      <c r="W91" s="3"/>
      <c r="X91" s="3"/>
      <c r="Y91" s="3"/>
      <c r="Z91" s="3"/>
    </row>
    <row r="92" spans="1:26" ht="15.75" customHeight="1" x14ac:dyDescent="0.3">
      <c r="A92" s="39"/>
      <c r="B92" s="39"/>
      <c r="C92" s="19"/>
      <c r="D92" s="16"/>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39"/>
      <c r="B93" s="39" t="s">
        <v>110</v>
      </c>
      <c r="C93" s="19">
        <f>SUM(C91)-C89</f>
        <v>-0.40999999991618097</v>
      </c>
      <c r="D93" s="16"/>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41"/>
      <c r="B94" s="41"/>
      <c r="C94" s="42"/>
      <c r="D94" s="41"/>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41"/>
      <c r="B95" s="41"/>
      <c r="C95" s="42"/>
      <c r="D95" s="41"/>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41"/>
      <c r="B96" s="41"/>
      <c r="C96" s="42"/>
      <c r="D96" s="41"/>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41"/>
      <c r="B97" s="41"/>
      <c r="C97" s="42"/>
      <c r="D97" s="41"/>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41"/>
      <c r="B98" s="41"/>
      <c r="C98" s="42"/>
      <c r="D98" s="41"/>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41"/>
      <c r="B99" s="41"/>
      <c r="C99" s="42"/>
      <c r="D99" s="41"/>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41"/>
      <c r="B100" s="41"/>
      <c r="C100" s="42"/>
      <c r="D100" s="41"/>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41"/>
      <c r="B101" s="41"/>
      <c r="C101" s="42"/>
      <c r="D101" s="41"/>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41"/>
      <c r="B102" s="41"/>
      <c r="C102" s="42"/>
      <c r="D102" s="41"/>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41"/>
      <c r="B103" s="41"/>
      <c r="C103" s="42"/>
      <c r="D103" s="41"/>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41"/>
      <c r="B104" s="41"/>
      <c r="C104" s="42"/>
      <c r="D104" s="41"/>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41"/>
      <c r="B105" s="41"/>
      <c r="C105" s="42"/>
      <c r="D105" s="41"/>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41"/>
      <c r="B106" s="41"/>
      <c r="C106" s="42"/>
      <c r="D106" s="41"/>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
      <c r="A107" s="41"/>
      <c r="B107" s="41"/>
      <c r="C107" s="42"/>
      <c r="D107" s="41"/>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
      <c r="A108" s="41"/>
      <c r="B108" s="41"/>
      <c r="C108" s="42"/>
      <c r="D108" s="41"/>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41"/>
      <c r="B109" s="41"/>
      <c r="C109" s="42"/>
      <c r="D109" s="41"/>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
      <c r="A110" s="41"/>
      <c r="B110" s="41"/>
      <c r="C110" s="42"/>
      <c r="D110" s="41"/>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41"/>
      <c r="B111" s="41"/>
      <c r="C111" s="42"/>
      <c r="D111" s="41"/>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1"/>
      <c r="B112" s="1"/>
      <c r="C112" s="2"/>
      <c r="D112" s="1"/>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1"/>
      <c r="B113" s="1"/>
      <c r="C113" s="2"/>
      <c r="D113" s="1"/>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1"/>
      <c r="B114" s="1"/>
      <c r="C114" s="2"/>
      <c r="D114" s="1"/>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1"/>
      <c r="B115" s="1"/>
      <c r="C115" s="2"/>
      <c r="D115" s="1"/>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1"/>
      <c r="B116" s="1"/>
      <c r="C116" s="2"/>
      <c r="D116" s="1"/>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1"/>
      <c r="B117" s="1"/>
      <c r="C117" s="2"/>
      <c r="D117" s="1"/>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1"/>
      <c r="B118" s="1"/>
      <c r="C118" s="2"/>
      <c r="D118" s="1"/>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1"/>
      <c r="B119" s="1"/>
      <c r="C119" s="2"/>
      <c r="D119" s="1"/>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1"/>
      <c r="B120" s="1"/>
      <c r="C120" s="2"/>
      <c r="D120" s="1"/>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1"/>
      <c r="B121" s="1"/>
      <c r="C121" s="2"/>
      <c r="D121" s="1"/>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1"/>
      <c r="B122" s="1"/>
      <c r="C122" s="2"/>
      <c r="D122" s="1"/>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1"/>
      <c r="B123" s="1"/>
      <c r="C123" s="2"/>
      <c r="D123" s="1"/>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1"/>
      <c r="B124" s="1"/>
      <c r="C124" s="2"/>
      <c r="D124" s="1"/>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1"/>
      <c r="B125" s="1"/>
      <c r="C125" s="2"/>
      <c r="D125" s="1"/>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
      <c r="A126" s="1"/>
      <c r="B126" s="1"/>
      <c r="C126" s="2"/>
      <c r="D126" s="1"/>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
      <c r="A127" s="1"/>
      <c r="B127" s="1"/>
      <c r="C127" s="2"/>
      <c r="D127" s="1"/>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1"/>
      <c r="B128" s="1"/>
      <c r="C128" s="2"/>
      <c r="D128" s="1"/>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
      <c r="A129" s="1"/>
      <c r="B129" s="1"/>
      <c r="C129" s="2"/>
      <c r="D129" s="1"/>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1"/>
      <c r="B130" s="1"/>
      <c r="C130" s="2"/>
      <c r="D130" s="1"/>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1"/>
      <c r="B131" s="1"/>
      <c r="C131" s="2"/>
      <c r="D131" s="1"/>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1"/>
      <c r="B132" s="1"/>
      <c r="C132" s="2"/>
      <c r="D132" s="1"/>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1"/>
      <c r="B133" s="1"/>
      <c r="C133" s="2"/>
      <c r="D133" s="1"/>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1"/>
      <c r="B134" s="1"/>
      <c r="C134" s="2"/>
      <c r="D134" s="1"/>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1"/>
      <c r="B135" s="1"/>
      <c r="C135" s="2"/>
      <c r="D135" s="1"/>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1"/>
      <c r="B136" s="1"/>
      <c r="C136" s="2"/>
      <c r="D136" s="1"/>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1"/>
      <c r="B137" s="1"/>
      <c r="C137" s="2"/>
      <c r="D137" s="1"/>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1"/>
      <c r="B138" s="1"/>
      <c r="C138" s="2"/>
      <c r="D138" s="1"/>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1"/>
      <c r="B139" s="1"/>
      <c r="C139" s="2"/>
      <c r="D139" s="1"/>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1"/>
      <c r="B140" s="1"/>
      <c r="C140" s="2"/>
      <c r="D140" s="1"/>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1"/>
      <c r="B141" s="1"/>
      <c r="C141" s="2"/>
      <c r="D141" s="1"/>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1"/>
      <c r="B142" s="1"/>
      <c r="C142" s="2"/>
      <c r="D142" s="1"/>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
      <c r="A143" s="1"/>
      <c r="B143" s="1"/>
      <c r="C143" s="2"/>
      <c r="D143" s="1"/>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
      <c r="A144" s="1"/>
      <c r="B144" s="1"/>
      <c r="C144" s="2"/>
      <c r="D144" s="1"/>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
      <c r="A145" s="1"/>
      <c r="B145" s="1"/>
      <c r="C145" s="2"/>
      <c r="D145" s="1"/>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
      <c r="A146" s="1"/>
      <c r="B146" s="1"/>
      <c r="C146" s="2"/>
      <c r="D146" s="1"/>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
      <c r="A147" s="1"/>
      <c r="B147" s="1"/>
      <c r="C147" s="2"/>
      <c r="D147" s="1"/>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
      <c r="A148" s="1"/>
      <c r="B148" s="1"/>
      <c r="C148" s="2"/>
      <c r="D148" s="1"/>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
      <c r="A149" s="1"/>
      <c r="B149" s="1"/>
      <c r="C149" s="2"/>
      <c r="D149" s="1"/>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
      <c r="A150" s="1"/>
      <c r="B150" s="1"/>
      <c r="C150" s="2"/>
      <c r="D150" s="1"/>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
      <c r="A151" s="1"/>
      <c r="B151" s="1"/>
      <c r="C151" s="2"/>
      <c r="D151" s="1"/>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
      <c r="A152" s="1"/>
      <c r="B152" s="1"/>
      <c r="C152" s="2"/>
      <c r="D152" s="1"/>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
      <c r="A153" s="1"/>
      <c r="B153" s="1"/>
      <c r="C153" s="2"/>
      <c r="D153" s="1"/>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
      <c r="A154" s="1"/>
      <c r="B154" s="1"/>
      <c r="C154" s="2"/>
      <c r="D154" s="1"/>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
      <c r="A155" s="1"/>
      <c r="B155" s="1"/>
      <c r="C155" s="2"/>
      <c r="D155" s="1"/>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
      <c r="A156" s="1"/>
      <c r="B156" s="1"/>
      <c r="C156" s="2"/>
      <c r="D156" s="1"/>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
      <c r="A157" s="1"/>
      <c r="B157" s="1"/>
      <c r="C157" s="2"/>
      <c r="D157" s="1"/>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
      <c r="A158" s="1"/>
      <c r="B158" s="1"/>
      <c r="C158" s="2"/>
      <c r="D158" s="1"/>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
      <c r="A159" s="1"/>
      <c r="B159" s="1"/>
      <c r="C159" s="2"/>
      <c r="D159" s="1"/>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
      <c r="A160" s="1"/>
      <c r="B160" s="1"/>
      <c r="C160" s="2"/>
      <c r="D160" s="1"/>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
      <c r="A161" s="1"/>
      <c r="B161" s="1"/>
      <c r="C161" s="2"/>
      <c r="D161" s="1"/>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
      <c r="A162" s="1"/>
      <c r="B162" s="1"/>
      <c r="C162" s="2"/>
      <c r="D162" s="1"/>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
      <c r="A163" s="1"/>
      <c r="B163" s="1"/>
      <c r="C163" s="2"/>
      <c r="D163" s="1"/>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
      <c r="A164" s="1"/>
      <c r="B164" s="1"/>
      <c r="C164" s="2"/>
      <c r="D164" s="1"/>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
      <c r="A165" s="1"/>
      <c r="B165" s="1"/>
      <c r="C165" s="2"/>
      <c r="D165" s="1"/>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
      <c r="A166" s="1"/>
      <c r="B166" s="1"/>
      <c r="C166" s="2"/>
      <c r="D166" s="1"/>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
      <c r="A167" s="1"/>
      <c r="B167" s="1"/>
      <c r="C167" s="2"/>
      <c r="D167" s="1"/>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
      <c r="A168" s="1"/>
      <c r="B168" s="1"/>
      <c r="C168" s="2"/>
      <c r="D168" s="1"/>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
      <c r="A169" s="1"/>
      <c r="B169" s="1"/>
      <c r="C169" s="2"/>
      <c r="D169" s="1"/>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
      <c r="A170" s="1"/>
      <c r="B170" s="1"/>
      <c r="C170" s="2"/>
      <c r="D170" s="1"/>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
      <c r="A171" s="1"/>
      <c r="B171" s="1"/>
      <c r="C171" s="2"/>
      <c r="D171" s="1"/>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
      <c r="A172" s="1"/>
      <c r="B172" s="1"/>
      <c r="C172" s="2"/>
      <c r="D172" s="1"/>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
      <c r="A173" s="1"/>
      <c r="B173" s="1"/>
      <c r="C173" s="2"/>
      <c r="D173" s="1"/>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
      <c r="A174" s="1"/>
      <c r="B174" s="1"/>
      <c r="C174" s="2"/>
      <c r="D174" s="1"/>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
      <c r="A175" s="1"/>
      <c r="B175" s="1"/>
      <c r="C175" s="2"/>
      <c r="D175" s="1"/>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
      <c r="A176" s="1"/>
      <c r="B176" s="1"/>
      <c r="C176" s="2"/>
      <c r="D176" s="1"/>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
      <c r="A177" s="1"/>
      <c r="B177" s="1"/>
      <c r="C177" s="2"/>
      <c r="D177" s="1"/>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
      <c r="A178" s="1"/>
      <c r="B178" s="1"/>
      <c r="C178" s="2"/>
      <c r="D178" s="1"/>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
      <c r="A179" s="1"/>
      <c r="B179" s="1"/>
      <c r="C179" s="2"/>
      <c r="D179" s="1"/>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
      <c r="A180" s="1"/>
      <c r="B180" s="1"/>
      <c r="C180" s="2"/>
      <c r="D180" s="1"/>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
      <c r="A181" s="1"/>
      <c r="B181" s="1"/>
      <c r="C181" s="2"/>
      <c r="D181" s="1"/>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
      <c r="A182" s="1"/>
      <c r="B182" s="1"/>
      <c r="C182" s="2"/>
      <c r="D182" s="1"/>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
      <c r="A183" s="1"/>
      <c r="B183" s="1"/>
      <c r="C183" s="2"/>
      <c r="D183" s="1"/>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
      <c r="A184" s="1"/>
      <c r="B184" s="1"/>
      <c r="C184" s="2"/>
      <c r="D184" s="1"/>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
      <c r="A185" s="1"/>
      <c r="B185" s="1"/>
      <c r="C185" s="2"/>
      <c r="D185" s="1"/>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
      <c r="A186" s="1"/>
      <c r="B186" s="1"/>
      <c r="C186" s="2"/>
      <c r="D186" s="1"/>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
      <c r="A187" s="1"/>
      <c r="B187" s="1"/>
      <c r="C187" s="2"/>
      <c r="D187" s="1"/>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
      <c r="A188" s="1"/>
      <c r="B188" s="1"/>
      <c r="C188" s="2"/>
      <c r="D188" s="1"/>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
      <c r="A189" s="1"/>
      <c r="B189" s="1"/>
      <c r="C189" s="2"/>
      <c r="D189" s="1"/>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
      <c r="A190" s="1"/>
      <c r="B190" s="1"/>
      <c r="C190" s="2"/>
      <c r="D190" s="1"/>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
      <c r="A191" s="1"/>
      <c r="B191" s="1"/>
      <c r="C191" s="2"/>
      <c r="D191" s="1"/>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
      <c r="A192" s="1"/>
      <c r="B192" s="1"/>
      <c r="C192" s="2"/>
      <c r="D192" s="1"/>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
      <c r="A193" s="1"/>
      <c r="B193" s="1"/>
      <c r="C193" s="2"/>
      <c r="D193" s="1"/>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
      <c r="A194" s="1"/>
      <c r="B194" s="1"/>
      <c r="C194" s="2"/>
      <c r="D194" s="1"/>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
      <c r="A195" s="1"/>
      <c r="B195" s="1"/>
      <c r="C195" s="2"/>
      <c r="D195" s="1"/>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
      <c r="A196" s="1"/>
      <c r="B196" s="1"/>
      <c r="C196" s="2"/>
      <c r="D196" s="1"/>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
      <c r="A197" s="1"/>
      <c r="B197" s="1"/>
      <c r="C197" s="2"/>
      <c r="D197" s="1"/>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
      <c r="A198" s="1"/>
      <c r="B198" s="1"/>
      <c r="C198" s="2"/>
      <c r="D198" s="1"/>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
      <c r="A199" s="1"/>
      <c r="B199" s="1"/>
      <c r="C199" s="2"/>
      <c r="D199" s="1"/>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
      <c r="A200" s="1"/>
      <c r="B200" s="1"/>
      <c r="C200" s="2"/>
      <c r="D200" s="1"/>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
      <c r="A201" s="1"/>
      <c r="B201" s="1"/>
      <c r="C201" s="2"/>
      <c r="D201" s="1"/>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
      <c r="A202" s="1"/>
      <c r="B202" s="1"/>
      <c r="C202" s="2"/>
      <c r="D202" s="1"/>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
      <c r="A203" s="1"/>
      <c r="B203" s="1"/>
      <c r="C203" s="2"/>
      <c r="D203" s="1"/>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
      <c r="A204" s="1"/>
      <c r="B204" s="1"/>
      <c r="C204" s="2"/>
      <c r="D204" s="1"/>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
      <c r="A205" s="1"/>
      <c r="B205" s="1"/>
      <c r="C205" s="2"/>
      <c r="D205" s="1"/>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
      <c r="A206" s="1"/>
      <c r="B206" s="1"/>
      <c r="C206" s="2"/>
      <c r="D206" s="1"/>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
      <c r="A207" s="1"/>
      <c r="B207" s="1"/>
      <c r="C207" s="2"/>
      <c r="D207" s="1"/>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
      <c r="A208" s="1"/>
      <c r="B208" s="1"/>
      <c r="C208" s="2"/>
      <c r="D208" s="1"/>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
      <c r="A209" s="1"/>
      <c r="B209" s="1"/>
      <c r="C209" s="2"/>
      <c r="D209" s="1"/>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
      <c r="A210" s="1"/>
      <c r="B210" s="1"/>
      <c r="C210" s="2"/>
      <c r="D210" s="1"/>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
      <c r="A211" s="1"/>
      <c r="B211" s="1"/>
      <c r="C211" s="2"/>
      <c r="D211" s="1"/>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
      <c r="A212" s="1"/>
      <c r="B212" s="1"/>
      <c r="C212" s="2"/>
      <c r="D212" s="1"/>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
      <c r="A213" s="1"/>
      <c r="B213" s="1"/>
      <c r="C213" s="2"/>
      <c r="D213" s="1"/>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
      <c r="A214" s="1"/>
      <c r="B214" s="1"/>
      <c r="C214" s="2"/>
      <c r="D214" s="1"/>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
      <c r="A215" s="1"/>
      <c r="B215" s="1"/>
      <c r="C215" s="2"/>
      <c r="D215" s="1"/>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1"/>
      <c r="B216" s="1"/>
      <c r="C216" s="2"/>
      <c r="D216" s="1"/>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1"/>
      <c r="B217" s="1"/>
      <c r="C217" s="2"/>
      <c r="D217" s="1"/>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1"/>
      <c r="B218" s="1"/>
      <c r="C218" s="2"/>
      <c r="D218" s="1"/>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1"/>
      <c r="B219" s="1"/>
      <c r="C219" s="2"/>
      <c r="D219" s="1"/>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1"/>
      <c r="B220" s="1"/>
      <c r="C220" s="2"/>
      <c r="D220" s="1"/>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
      <c r="A221" s="1"/>
      <c r="B221" s="1"/>
      <c r="C221" s="2"/>
      <c r="D221" s="1"/>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
      <c r="A222" s="1"/>
      <c r="B222" s="1"/>
      <c r="C222" s="2"/>
      <c r="D222" s="1"/>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
      <c r="A223" s="1"/>
      <c r="B223" s="1"/>
      <c r="C223" s="2"/>
      <c r="D223" s="1"/>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
      <c r="A224" s="1"/>
      <c r="B224" s="1"/>
      <c r="C224" s="2"/>
      <c r="D224" s="1"/>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
      <c r="A225" s="1"/>
      <c r="B225" s="1"/>
      <c r="C225" s="2"/>
      <c r="D225" s="1"/>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
      <c r="A226" s="1"/>
      <c r="B226" s="1"/>
      <c r="C226" s="2"/>
      <c r="D226" s="1"/>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
      <c r="A227" s="1"/>
      <c r="B227" s="1"/>
      <c r="C227" s="2"/>
      <c r="D227" s="1"/>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
      <c r="A228" s="1"/>
      <c r="B228" s="1"/>
      <c r="C228" s="2"/>
      <c r="D228" s="1"/>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
      <c r="A229" s="1"/>
      <c r="B229" s="1"/>
      <c r="C229" s="2"/>
      <c r="D229" s="1"/>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
      <c r="A230" s="1"/>
      <c r="B230" s="1"/>
      <c r="C230" s="2"/>
      <c r="D230" s="1"/>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
      <c r="A231" s="1"/>
      <c r="B231" s="1"/>
      <c r="C231" s="2"/>
      <c r="D231" s="1"/>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
      <c r="A232" s="1"/>
      <c r="B232" s="1"/>
      <c r="C232" s="2"/>
      <c r="D232" s="1"/>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
      <c r="A233" s="1"/>
      <c r="B233" s="1"/>
      <c r="C233" s="2"/>
      <c r="D233" s="1"/>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
      <c r="A234" s="1"/>
      <c r="B234" s="1"/>
      <c r="C234" s="2"/>
      <c r="D234" s="1"/>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3">
      <c r="A235" s="1"/>
      <c r="B235" s="1"/>
      <c r="C235" s="2"/>
      <c r="D235" s="1"/>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3">
      <c r="A236" s="1"/>
      <c r="B236" s="1"/>
      <c r="C236" s="2"/>
      <c r="D236" s="1"/>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3">
      <c r="A237" s="1"/>
      <c r="B237" s="1"/>
      <c r="C237" s="2"/>
      <c r="D237" s="1"/>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3">
      <c r="A238" s="1"/>
      <c r="B238" s="1"/>
      <c r="C238" s="2"/>
      <c r="D238" s="1"/>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3">
      <c r="A239" s="1"/>
      <c r="B239" s="1"/>
      <c r="C239" s="2"/>
      <c r="D239" s="1"/>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3">
      <c r="A240" s="1"/>
      <c r="B240" s="1"/>
      <c r="C240" s="2"/>
      <c r="D240" s="1"/>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3">
      <c r="A241" s="1"/>
      <c r="B241" s="1"/>
      <c r="C241" s="2"/>
      <c r="D241" s="1"/>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3">
      <c r="A242" s="1"/>
      <c r="B242" s="1"/>
      <c r="C242" s="2"/>
      <c r="D242" s="1"/>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3">
      <c r="A243" s="1"/>
      <c r="B243" s="1"/>
      <c r="C243" s="2"/>
      <c r="D243" s="1"/>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3">
      <c r="A244" s="1"/>
      <c r="B244" s="1"/>
      <c r="C244" s="2"/>
      <c r="D244" s="1"/>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3">
      <c r="A245" s="1"/>
      <c r="B245" s="1"/>
      <c r="C245" s="2"/>
      <c r="D245" s="1"/>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3">
      <c r="A246" s="1"/>
      <c r="B246" s="1"/>
      <c r="C246" s="2"/>
      <c r="D246" s="1"/>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3">
      <c r="A247" s="1"/>
      <c r="B247" s="1"/>
      <c r="C247" s="2"/>
      <c r="D247" s="1"/>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3">
      <c r="A248" s="1"/>
      <c r="B248" s="1"/>
      <c r="C248" s="2"/>
      <c r="D248" s="1"/>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3">
      <c r="A249" s="1"/>
      <c r="B249" s="1"/>
      <c r="C249" s="2"/>
      <c r="D249" s="1"/>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3">
      <c r="A250" s="1"/>
      <c r="B250" s="1"/>
      <c r="C250" s="2"/>
      <c r="D250" s="1"/>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3">
      <c r="A251" s="1"/>
      <c r="B251" s="1"/>
      <c r="C251" s="2"/>
      <c r="D251" s="1"/>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3">
      <c r="A252" s="1"/>
      <c r="B252" s="1"/>
      <c r="C252" s="2"/>
      <c r="D252" s="1"/>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3">
      <c r="A253" s="1"/>
      <c r="B253" s="1"/>
      <c r="C253" s="2"/>
      <c r="D253" s="1"/>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3">
      <c r="A254" s="1"/>
      <c r="B254" s="1"/>
      <c r="C254" s="2"/>
      <c r="D254" s="1"/>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3">
      <c r="A255" s="1"/>
      <c r="B255" s="1"/>
      <c r="C255" s="2"/>
      <c r="D255" s="1"/>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3">
      <c r="A256" s="1"/>
      <c r="B256" s="1"/>
      <c r="C256" s="2"/>
      <c r="D256" s="1"/>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3">
      <c r="A257" s="1"/>
      <c r="B257" s="1"/>
      <c r="C257" s="2"/>
      <c r="D257" s="1"/>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3">
      <c r="A258" s="1"/>
      <c r="B258" s="1"/>
      <c r="C258" s="2"/>
      <c r="D258" s="1"/>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3">
      <c r="A259" s="1"/>
      <c r="B259" s="1"/>
      <c r="C259" s="2"/>
      <c r="D259" s="1"/>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3">
      <c r="A260" s="1"/>
      <c r="B260" s="1"/>
      <c r="C260" s="2"/>
      <c r="D260" s="1"/>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3">
      <c r="A261" s="1"/>
      <c r="B261" s="1"/>
      <c r="C261" s="2"/>
      <c r="D261" s="1"/>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3">
      <c r="A262" s="1"/>
      <c r="B262" s="1"/>
      <c r="C262" s="2"/>
      <c r="D262" s="1"/>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3">
      <c r="A263" s="1"/>
      <c r="B263" s="1"/>
      <c r="C263" s="2"/>
      <c r="D263" s="1"/>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3">
      <c r="A264" s="1"/>
      <c r="B264" s="1"/>
      <c r="C264" s="2"/>
      <c r="D264" s="1"/>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3">
      <c r="A265" s="1"/>
      <c r="B265" s="1"/>
      <c r="C265" s="2"/>
      <c r="D265" s="1"/>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3">
      <c r="A266" s="1"/>
      <c r="B266" s="1"/>
      <c r="C266" s="2"/>
      <c r="D266" s="1"/>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3">
      <c r="A267" s="1"/>
      <c r="B267" s="1"/>
      <c r="C267" s="2"/>
      <c r="D267" s="1"/>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3">
      <c r="A268" s="1"/>
      <c r="B268" s="1"/>
      <c r="C268" s="2"/>
      <c r="D268" s="1"/>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3">
      <c r="A269" s="1"/>
      <c r="B269" s="1"/>
      <c r="C269" s="2"/>
      <c r="D269" s="1"/>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3">
      <c r="A270" s="1"/>
      <c r="B270" s="1"/>
      <c r="C270" s="2"/>
      <c r="D270" s="1"/>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3">
      <c r="A271" s="1"/>
      <c r="B271" s="1"/>
      <c r="C271" s="2"/>
      <c r="D271" s="1"/>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3">
      <c r="A272" s="1"/>
      <c r="B272" s="1"/>
      <c r="C272" s="2"/>
      <c r="D272" s="1"/>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3">
      <c r="A273" s="1"/>
      <c r="B273" s="1"/>
      <c r="C273" s="2"/>
      <c r="D273" s="1"/>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3">
      <c r="A274" s="1"/>
      <c r="B274" s="1"/>
      <c r="C274" s="2"/>
      <c r="D274" s="1"/>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3">
      <c r="A275" s="1"/>
      <c r="B275" s="1"/>
      <c r="C275" s="2"/>
      <c r="D275" s="1"/>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3">
      <c r="A276" s="1"/>
      <c r="B276" s="1"/>
      <c r="C276" s="2"/>
      <c r="D276" s="1"/>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c r="A277" s="1"/>
      <c r="B277" s="1"/>
      <c r="C277" s="2"/>
      <c r="D277" s="1"/>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3">
      <c r="A278" s="1"/>
      <c r="B278" s="1"/>
      <c r="C278" s="2"/>
      <c r="D278" s="1"/>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3">
      <c r="A279" s="1"/>
      <c r="B279" s="1"/>
      <c r="C279" s="2"/>
      <c r="D279" s="1"/>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3">
      <c r="A280" s="1"/>
      <c r="B280" s="1"/>
      <c r="C280" s="2"/>
      <c r="D280" s="1"/>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3">
      <c r="A281" s="1"/>
      <c r="B281" s="1"/>
      <c r="C281" s="2"/>
      <c r="D281" s="1"/>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3">
      <c r="A282" s="1"/>
      <c r="B282" s="1"/>
      <c r="C282" s="2"/>
      <c r="D282" s="1"/>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3">
      <c r="A283" s="1"/>
      <c r="B283" s="1"/>
      <c r="C283" s="2"/>
      <c r="D283" s="1"/>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3">
      <c r="A284" s="1"/>
      <c r="B284" s="1"/>
      <c r="C284" s="2"/>
      <c r="D284" s="1"/>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3">
      <c r="A285" s="1"/>
      <c r="B285" s="1"/>
      <c r="C285" s="2"/>
      <c r="D285" s="1"/>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3">
      <c r="A286" s="1"/>
      <c r="B286" s="1"/>
      <c r="C286" s="2"/>
      <c r="D286" s="1"/>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3">
      <c r="A287" s="1"/>
      <c r="B287" s="1"/>
      <c r="C287" s="2"/>
      <c r="D287" s="1"/>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3">
      <c r="A288" s="1"/>
      <c r="B288" s="1"/>
      <c r="C288" s="2"/>
      <c r="D288" s="1"/>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3">
      <c r="A289" s="1"/>
      <c r="B289" s="1"/>
      <c r="C289" s="2"/>
      <c r="D289" s="1"/>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3">
      <c r="A290" s="1"/>
      <c r="B290" s="1"/>
      <c r="C290" s="2"/>
      <c r="D290" s="1"/>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3">
      <c r="A291" s="1"/>
      <c r="B291" s="1"/>
      <c r="C291" s="2"/>
      <c r="D291" s="1"/>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3">
      <c r="A292" s="1"/>
      <c r="B292" s="1"/>
      <c r="C292" s="2"/>
      <c r="D292" s="1"/>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3">
      <c r="A293" s="1"/>
      <c r="B293" s="1"/>
      <c r="C293" s="2"/>
      <c r="D293" s="1"/>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3">
      <c r="A294" s="1"/>
      <c r="B294" s="1"/>
      <c r="C294" s="2"/>
      <c r="D294" s="1"/>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3">
      <c r="A295" s="1"/>
      <c r="B295" s="1"/>
      <c r="C295" s="2"/>
      <c r="D295" s="1"/>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3">
      <c r="A296" s="1"/>
      <c r="B296" s="1"/>
      <c r="C296" s="2"/>
      <c r="D296" s="1"/>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3">
      <c r="A297" s="1"/>
      <c r="B297" s="1"/>
      <c r="C297" s="2"/>
      <c r="D297" s="1"/>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3">
      <c r="A298" s="1"/>
      <c r="B298" s="1"/>
      <c r="C298" s="2"/>
      <c r="D298" s="1"/>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3">
      <c r="A299" s="1"/>
      <c r="B299" s="1"/>
      <c r="C299" s="2"/>
      <c r="D299" s="1"/>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3">
      <c r="A300" s="1"/>
      <c r="B300" s="1"/>
      <c r="C300" s="2"/>
      <c r="D300" s="1"/>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3">
      <c r="A301" s="1"/>
      <c r="B301" s="1"/>
      <c r="C301" s="2"/>
      <c r="D301" s="1"/>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3">
      <c r="A302" s="1"/>
      <c r="B302" s="1"/>
      <c r="C302" s="2"/>
      <c r="D302" s="1"/>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3">
      <c r="A303" s="1"/>
      <c r="B303" s="1"/>
      <c r="C303" s="2"/>
      <c r="D303" s="1"/>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3">
      <c r="A304" s="1"/>
      <c r="B304" s="1"/>
      <c r="C304" s="2"/>
      <c r="D304" s="1"/>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3">
      <c r="A305" s="1"/>
      <c r="B305" s="1"/>
      <c r="C305" s="2"/>
      <c r="D305" s="1"/>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3">
      <c r="A306" s="1"/>
      <c r="B306" s="1"/>
      <c r="C306" s="2"/>
      <c r="D306" s="1"/>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3">
      <c r="A307" s="1"/>
      <c r="B307" s="1"/>
      <c r="C307" s="2"/>
      <c r="D307" s="1"/>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3">
      <c r="A308" s="1"/>
      <c r="B308" s="1"/>
      <c r="C308" s="2"/>
      <c r="D308" s="1"/>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3">
      <c r="A309" s="1"/>
      <c r="B309" s="1"/>
      <c r="C309" s="2"/>
      <c r="D309" s="1"/>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3">
      <c r="A310" s="1"/>
      <c r="B310" s="1"/>
      <c r="C310" s="2"/>
      <c r="D310" s="1"/>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3">
      <c r="A311" s="1"/>
      <c r="B311" s="1"/>
      <c r="C311" s="2"/>
      <c r="D311" s="1"/>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3">
      <c r="A312" s="1"/>
      <c r="B312" s="1"/>
      <c r="C312" s="2"/>
      <c r="D312" s="1"/>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3">
      <c r="A313" s="1"/>
      <c r="B313" s="1"/>
      <c r="C313" s="2"/>
      <c r="D313" s="1"/>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3">
      <c r="A314" s="1"/>
      <c r="B314" s="1"/>
      <c r="C314" s="2"/>
      <c r="D314" s="1"/>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3">
      <c r="A315" s="1"/>
      <c r="B315" s="1"/>
      <c r="C315" s="2"/>
      <c r="D315" s="1"/>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3">
      <c r="A316" s="1"/>
      <c r="B316" s="1"/>
      <c r="C316" s="2"/>
      <c r="D316" s="1"/>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3">
      <c r="A317" s="1"/>
      <c r="B317" s="1"/>
      <c r="C317" s="2"/>
      <c r="D317" s="1"/>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3">
      <c r="A318" s="1"/>
      <c r="B318" s="1"/>
      <c r="C318" s="2"/>
      <c r="D318" s="1"/>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3">
      <c r="A319" s="1"/>
      <c r="B319" s="1"/>
      <c r="C319" s="2"/>
      <c r="D319" s="1"/>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3">
      <c r="A320" s="1"/>
      <c r="B320" s="1"/>
      <c r="C320" s="2"/>
      <c r="D320" s="1"/>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3">
      <c r="A321" s="1"/>
      <c r="B321" s="1"/>
      <c r="C321" s="2"/>
      <c r="D321" s="1"/>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3">
      <c r="A322" s="1"/>
      <c r="B322" s="1"/>
      <c r="C322" s="2"/>
      <c r="D322" s="1"/>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3">
      <c r="A323" s="1"/>
      <c r="B323" s="1"/>
      <c r="C323" s="2"/>
      <c r="D323" s="1"/>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3">
      <c r="A324" s="1"/>
      <c r="B324" s="1"/>
      <c r="C324" s="2"/>
      <c r="D324" s="1"/>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3">
      <c r="A325" s="1"/>
      <c r="B325" s="1"/>
      <c r="C325" s="2"/>
      <c r="D325" s="1"/>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3">
      <c r="A326" s="1"/>
      <c r="B326" s="1"/>
      <c r="C326" s="2"/>
      <c r="D326" s="1"/>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3">
      <c r="A327" s="1"/>
      <c r="B327" s="1"/>
      <c r="C327" s="2"/>
      <c r="D327" s="1"/>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3">
      <c r="A328" s="1"/>
      <c r="B328" s="1"/>
      <c r="C328" s="2"/>
      <c r="D328" s="1"/>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3">
      <c r="A329" s="1"/>
      <c r="B329" s="1"/>
      <c r="C329" s="2"/>
      <c r="D329" s="1"/>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3">
      <c r="A330" s="1"/>
      <c r="B330" s="1"/>
      <c r="C330" s="2"/>
      <c r="D330" s="1"/>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3">
      <c r="A331" s="1"/>
      <c r="B331" s="1"/>
      <c r="C331" s="2"/>
      <c r="D331" s="1"/>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3">
      <c r="A332" s="1"/>
      <c r="B332" s="1"/>
      <c r="C332" s="2"/>
      <c r="D332" s="1"/>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3">
      <c r="A333" s="1"/>
      <c r="B333" s="1"/>
      <c r="C333" s="2"/>
      <c r="D333" s="1"/>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3">
      <c r="A334" s="1"/>
      <c r="B334" s="1"/>
      <c r="C334" s="2"/>
      <c r="D334" s="1"/>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3">
      <c r="A335" s="1"/>
      <c r="B335" s="1"/>
      <c r="C335" s="2"/>
      <c r="D335" s="1"/>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3">
      <c r="A336" s="1"/>
      <c r="B336" s="1"/>
      <c r="C336" s="2"/>
      <c r="D336" s="1"/>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3">
      <c r="A337" s="1"/>
      <c r="B337" s="1"/>
      <c r="C337" s="2"/>
      <c r="D337" s="1"/>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3">
      <c r="A338" s="1"/>
      <c r="B338" s="1"/>
      <c r="C338" s="2"/>
      <c r="D338" s="1"/>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3">
      <c r="A339" s="1"/>
      <c r="B339" s="1"/>
      <c r="C339" s="2"/>
      <c r="D339" s="1"/>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3">
      <c r="A340" s="1"/>
      <c r="B340" s="1"/>
      <c r="C340" s="2"/>
      <c r="D340" s="1"/>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3">
      <c r="A341" s="1"/>
      <c r="B341" s="1"/>
      <c r="C341" s="2"/>
      <c r="D341" s="1"/>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3">
      <c r="A342" s="1"/>
      <c r="B342" s="1"/>
      <c r="C342" s="2"/>
      <c r="D342" s="1"/>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3">
      <c r="A343" s="1"/>
      <c r="B343" s="1"/>
      <c r="C343" s="2"/>
      <c r="D343" s="1"/>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3">
      <c r="A344" s="1"/>
      <c r="B344" s="1"/>
      <c r="C344" s="2"/>
      <c r="D344" s="1"/>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3">
      <c r="A345" s="1"/>
      <c r="B345" s="1"/>
      <c r="C345" s="2"/>
      <c r="D345" s="1"/>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3">
      <c r="A346" s="1"/>
      <c r="B346" s="1"/>
      <c r="C346" s="2"/>
      <c r="D346" s="1"/>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3">
      <c r="A347" s="1"/>
      <c r="B347" s="1"/>
      <c r="C347" s="2"/>
      <c r="D347" s="1"/>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3">
      <c r="A348" s="1"/>
      <c r="B348" s="1"/>
      <c r="C348" s="2"/>
      <c r="D348" s="1"/>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3">
      <c r="A349" s="1"/>
      <c r="B349" s="1"/>
      <c r="C349" s="2"/>
      <c r="D349" s="1"/>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3">
      <c r="A350" s="1"/>
      <c r="B350" s="1"/>
      <c r="C350" s="2"/>
      <c r="D350" s="1"/>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3">
      <c r="A351" s="1"/>
      <c r="B351" s="1"/>
      <c r="C351" s="2"/>
      <c r="D351" s="1"/>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3">
      <c r="A352" s="1"/>
      <c r="B352" s="1"/>
      <c r="C352" s="2"/>
      <c r="D352" s="1"/>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3">
      <c r="A353" s="1"/>
      <c r="B353" s="1"/>
      <c r="C353" s="2"/>
      <c r="D353" s="1"/>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3">
      <c r="A354" s="1"/>
      <c r="B354" s="1"/>
      <c r="C354" s="2"/>
      <c r="D354" s="1"/>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3">
      <c r="A355" s="1"/>
      <c r="B355" s="1"/>
      <c r="C355" s="2"/>
      <c r="D355" s="1"/>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3">
      <c r="A356" s="1"/>
      <c r="B356" s="1"/>
      <c r="C356" s="2"/>
      <c r="D356" s="1"/>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3">
      <c r="A357" s="1"/>
      <c r="B357" s="1"/>
      <c r="C357" s="2"/>
      <c r="D357" s="1"/>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3">
      <c r="A358" s="1"/>
      <c r="B358" s="1"/>
      <c r="C358" s="2"/>
      <c r="D358" s="1"/>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3">
      <c r="A359" s="1"/>
      <c r="B359" s="1"/>
      <c r="C359" s="2"/>
      <c r="D359" s="1"/>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3">
      <c r="A360" s="1"/>
      <c r="B360" s="1"/>
      <c r="C360" s="2"/>
      <c r="D360" s="1"/>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3">
      <c r="A361" s="1"/>
      <c r="B361" s="1"/>
      <c r="C361" s="2"/>
      <c r="D361" s="1"/>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3">
      <c r="A362" s="1"/>
      <c r="B362" s="1"/>
      <c r="C362" s="2"/>
      <c r="D362" s="1"/>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3">
      <c r="A363" s="1"/>
      <c r="B363" s="1"/>
      <c r="C363" s="2"/>
      <c r="D363" s="1"/>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3">
      <c r="A364" s="1"/>
      <c r="B364" s="1"/>
      <c r="C364" s="2"/>
      <c r="D364" s="1"/>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3">
      <c r="A365" s="1"/>
      <c r="B365" s="1"/>
      <c r="C365" s="2"/>
      <c r="D365" s="1"/>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3">
      <c r="A366" s="1"/>
      <c r="B366" s="1"/>
      <c r="C366" s="2"/>
      <c r="D366" s="1"/>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3">
      <c r="A367" s="1"/>
      <c r="B367" s="1"/>
      <c r="C367" s="2"/>
      <c r="D367" s="1"/>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3">
      <c r="A368" s="1"/>
      <c r="B368" s="1"/>
      <c r="C368" s="2"/>
      <c r="D368" s="1"/>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3">
      <c r="A369" s="1"/>
      <c r="B369" s="1"/>
      <c r="C369" s="2"/>
      <c r="D369" s="1"/>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3">
      <c r="A370" s="1"/>
      <c r="B370" s="1"/>
      <c r="C370" s="2"/>
      <c r="D370" s="1"/>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3">
      <c r="A371" s="1"/>
      <c r="B371" s="1"/>
      <c r="C371" s="2"/>
      <c r="D371" s="1"/>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3">
      <c r="A372" s="1"/>
      <c r="B372" s="1"/>
      <c r="C372" s="2"/>
      <c r="D372" s="1"/>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3">
      <c r="A373" s="1"/>
      <c r="B373" s="1"/>
      <c r="C373" s="2"/>
      <c r="D373" s="1"/>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3">
      <c r="A374" s="1"/>
      <c r="B374" s="1"/>
      <c r="C374" s="2"/>
      <c r="D374" s="1"/>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3">
      <c r="A375" s="1"/>
      <c r="B375" s="1"/>
      <c r="C375" s="2"/>
      <c r="D375" s="1"/>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3">
      <c r="A376" s="1"/>
      <c r="B376" s="1"/>
      <c r="C376" s="2"/>
      <c r="D376" s="1"/>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3">
      <c r="A377" s="1"/>
      <c r="B377" s="1"/>
      <c r="C377" s="2"/>
      <c r="D377" s="1"/>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3">
      <c r="A378" s="1"/>
      <c r="B378" s="1"/>
      <c r="C378" s="2"/>
      <c r="D378" s="1"/>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3">
      <c r="A379" s="1"/>
      <c r="B379" s="1"/>
      <c r="C379" s="2"/>
      <c r="D379" s="1"/>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3">
      <c r="A380" s="1"/>
      <c r="B380" s="1"/>
      <c r="C380" s="2"/>
      <c r="D380" s="1"/>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3">
      <c r="A381" s="1"/>
      <c r="B381" s="1"/>
      <c r="C381" s="2"/>
      <c r="D381" s="1"/>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3">
      <c r="A382" s="1"/>
      <c r="B382" s="1"/>
      <c r="C382" s="2"/>
      <c r="D382" s="1"/>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3">
      <c r="A383" s="1"/>
      <c r="B383" s="1"/>
      <c r="C383" s="2"/>
      <c r="D383" s="1"/>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3">
      <c r="A384" s="1"/>
      <c r="B384" s="1"/>
      <c r="C384" s="2"/>
      <c r="D384" s="1"/>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3">
      <c r="A385" s="1"/>
      <c r="B385" s="1"/>
      <c r="C385" s="2"/>
      <c r="D385" s="1"/>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3">
      <c r="A386" s="1"/>
      <c r="B386" s="1"/>
      <c r="C386" s="2"/>
      <c r="D386" s="1"/>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3">
      <c r="A387" s="1"/>
      <c r="B387" s="1"/>
      <c r="C387" s="2"/>
      <c r="D387" s="1"/>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3">
      <c r="A388" s="1"/>
      <c r="B388" s="1"/>
      <c r="C388" s="2"/>
      <c r="D388" s="1"/>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3">
      <c r="A389" s="1"/>
      <c r="B389" s="1"/>
      <c r="C389" s="2"/>
      <c r="D389" s="1"/>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3">
      <c r="A390" s="1"/>
      <c r="B390" s="1"/>
      <c r="C390" s="2"/>
      <c r="D390" s="1"/>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3">
      <c r="A391" s="1"/>
      <c r="B391" s="1"/>
      <c r="C391" s="2"/>
      <c r="D391" s="1"/>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3">
      <c r="A392" s="1"/>
      <c r="B392" s="1"/>
      <c r="C392" s="2"/>
      <c r="D392" s="1"/>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3">
      <c r="A393" s="1"/>
      <c r="B393" s="1"/>
      <c r="C393" s="2"/>
      <c r="D393" s="1"/>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3">
      <c r="A394" s="1"/>
      <c r="B394" s="1"/>
      <c r="C394" s="2"/>
      <c r="D394" s="1"/>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3">
      <c r="A395" s="1"/>
      <c r="B395" s="1"/>
      <c r="C395" s="2"/>
      <c r="D395" s="1"/>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3">
      <c r="A396" s="1"/>
      <c r="B396" s="1"/>
      <c r="C396" s="2"/>
      <c r="D396" s="1"/>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3">
      <c r="A397" s="1"/>
      <c r="B397" s="1"/>
      <c r="C397" s="2"/>
      <c r="D397" s="1"/>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3">
      <c r="A398" s="1"/>
      <c r="B398" s="1"/>
      <c r="C398" s="2"/>
      <c r="D398" s="1"/>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3">
      <c r="A399" s="1"/>
      <c r="B399" s="1"/>
      <c r="C399" s="2"/>
      <c r="D399" s="1"/>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3">
      <c r="A400" s="1"/>
      <c r="B400" s="1"/>
      <c r="C400" s="2"/>
      <c r="D400" s="1"/>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3">
      <c r="A401" s="1"/>
      <c r="B401" s="1"/>
      <c r="C401" s="2"/>
      <c r="D401" s="1"/>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3">
      <c r="A402" s="1"/>
      <c r="B402" s="1"/>
      <c r="C402" s="2"/>
      <c r="D402" s="1"/>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3">
      <c r="A403" s="1"/>
      <c r="B403" s="1"/>
      <c r="C403" s="2"/>
      <c r="D403" s="1"/>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3">
      <c r="A404" s="1"/>
      <c r="B404" s="1"/>
      <c r="C404" s="2"/>
      <c r="D404" s="1"/>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3">
      <c r="A405" s="1"/>
      <c r="B405" s="1"/>
      <c r="C405" s="2"/>
      <c r="D405" s="1"/>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3">
      <c r="A406" s="1"/>
      <c r="B406" s="1"/>
      <c r="C406" s="2"/>
      <c r="D406" s="1"/>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3">
      <c r="A407" s="1"/>
      <c r="B407" s="1"/>
      <c r="C407" s="2"/>
      <c r="D407" s="1"/>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3">
      <c r="A408" s="1"/>
      <c r="B408" s="1"/>
      <c r="C408" s="2"/>
      <c r="D408" s="1"/>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3">
      <c r="A409" s="1"/>
      <c r="B409" s="1"/>
      <c r="C409" s="2"/>
      <c r="D409" s="1"/>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3">
      <c r="A410" s="1"/>
      <c r="B410" s="1"/>
      <c r="C410" s="2"/>
      <c r="D410" s="1"/>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3">
      <c r="A411" s="1"/>
      <c r="B411" s="1"/>
      <c r="C411" s="2"/>
      <c r="D411" s="1"/>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3">
      <c r="A412" s="1"/>
      <c r="B412" s="1"/>
      <c r="C412" s="2"/>
      <c r="D412" s="1"/>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3">
      <c r="A413" s="1"/>
      <c r="B413" s="1"/>
      <c r="C413" s="2"/>
      <c r="D413" s="1"/>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3">
      <c r="A414" s="1"/>
      <c r="B414" s="1"/>
      <c r="C414" s="2"/>
      <c r="D414" s="1"/>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3">
      <c r="A415" s="1"/>
      <c r="B415" s="1"/>
      <c r="C415" s="2"/>
      <c r="D415" s="1"/>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3">
      <c r="A416" s="1"/>
      <c r="B416" s="1"/>
      <c r="C416" s="2"/>
      <c r="D416" s="1"/>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3">
      <c r="A417" s="1"/>
      <c r="B417" s="1"/>
      <c r="C417" s="2"/>
      <c r="D417" s="1"/>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3">
      <c r="A418" s="1"/>
      <c r="B418" s="1"/>
      <c r="C418" s="2"/>
      <c r="D418" s="1"/>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3">
      <c r="A419" s="1"/>
      <c r="B419" s="1"/>
      <c r="C419" s="2"/>
      <c r="D419" s="1"/>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3">
      <c r="A420" s="1"/>
      <c r="B420" s="1"/>
      <c r="C420" s="2"/>
      <c r="D420" s="1"/>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3">
      <c r="A421" s="1"/>
      <c r="B421" s="1"/>
      <c r="C421" s="2"/>
      <c r="D421" s="1"/>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3">
      <c r="A422" s="1"/>
      <c r="B422" s="1"/>
      <c r="C422" s="2"/>
      <c r="D422" s="1"/>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3">
      <c r="A423" s="1"/>
      <c r="B423" s="1"/>
      <c r="C423" s="2"/>
      <c r="D423" s="1"/>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3">
      <c r="A424" s="1"/>
      <c r="B424" s="1"/>
      <c r="C424" s="2"/>
      <c r="D424" s="1"/>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3">
      <c r="A425" s="1"/>
      <c r="B425" s="1"/>
      <c r="C425" s="2"/>
      <c r="D425" s="1"/>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3">
      <c r="A426" s="1"/>
      <c r="B426" s="1"/>
      <c r="C426" s="2"/>
      <c r="D426" s="1"/>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3">
      <c r="A427" s="1"/>
      <c r="B427" s="1"/>
      <c r="C427" s="2"/>
      <c r="D427" s="1"/>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3">
      <c r="A428" s="1"/>
      <c r="B428" s="1"/>
      <c r="C428" s="2"/>
      <c r="D428" s="1"/>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3">
      <c r="A429" s="1"/>
      <c r="B429" s="1"/>
      <c r="C429" s="2"/>
      <c r="D429" s="1"/>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3">
      <c r="A430" s="1"/>
      <c r="B430" s="1"/>
      <c r="C430" s="2"/>
      <c r="D430" s="1"/>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3">
      <c r="A431" s="1"/>
      <c r="B431" s="1"/>
      <c r="C431" s="2"/>
      <c r="D431" s="1"/>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3">
      <c r="A432" s="1"/>
      <c r="B432" s="1"/>
      <c r="C432" s="2"/>
      <c r="D432" s="1"/>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3">
      <c r="A433" s="1"/>
      <c r="B433" s="1"/>
      <c r="C433" s="2"/>
      <c r="D433" s="1"/>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3">
      <c r="A434" s="1"/>
      <c r="B434" s="1"/>
      <c r="C434" s="2"/>
      <c r="D434" s="1"/>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3">
      <c r="A435" s="1"/>
      <c r="B435" s="1"/>
      <c r="C435" s="2"/>
      <c r="D435" s="1"/>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3">
      <c r="A436" s="1"/>
      <c r="B436" s="1"/>
      <c r="C436" s="2"/>
      <c r="D436" s="1"/>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3">
      <c r="A437" s="1"/>
      <c r="B437" s="1"/>
      <c r="C437" s="2"/>
      <c r="D437" s="1"/>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3">
      <c r="A438" s="1"/>
      <c r="B438" s="1"/>
      <c r="C438" s="2"/>
      <c r="D438" s="1"/>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3">
      <c r="A439" s="1"/>
      <c r="B439" s="1"/>
      <c r="C439" s="2"/>
      <c r="D439" s="1"/>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3">
      <c r="A440" s="1"/>
      <c r="B440" s="1"/>
      <c r="C440" s="2"/>
      <c r="D440" s="1"/>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3">
      <c r="A441" s="1"/>
      <c r="B441" s="1"/>
      <c r="C441" s="2"/>
      <c r="D441" s="1"/>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3">
      <c r="A442" s="1"/>
      <c r="B442" s="1"/>
      <c r="C442" s="2"/>
      <c r="D442" s="1"/>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3">
      <c r="A443" s="1"/>
      <c r="B443" s="1"/>
      <c r="C443" s="2"/>
      <c r="D443" s="1"/>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3">
      <c r="A444" s="1"/>
      <c r="B444" s="1"/>
      <c r="C444" s="2"/>
      <c r="D444" s="1"/>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3">
      <c r="A445" s="1"/>
      <c r="B445" s="1"/>
      <c r="C445" s="2"/>
      <c r="D445" s="1"/>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3">
      <c r="A446" s="1"/>
      <c r="B446" s="1"/>
      <c r="C446" s="2"/>
      <c r="D446" s="1"/>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3">
      <c r="A447" s="1"/>
      <c r="B447" s="1"/>
      <c r="C447" s="2"/>
      <c r="D447" s="1"/>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3">
      <c r="A448" s="1"/>
      <c r="B448" s="1"/>
      <c r="C448" s="2"/>
      <c r="D448" s="1"/>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3">
      <c r="A449" s="1"/>
      <c r="B449" s="1"/>
      <c r="C449" s="2"/>
      <c r="D449" s="1"/>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3">
      <c r="A450" s="1"/>
      <c r="B450" s="1"/>
      <c r="C450" s="2"/>
      <c r="D450" s="1"/>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3">
      <c r="A451" s="1"/>
      <c r="B451" s="1"/>
      <c r="C451" s="2"/>
      <c r="D451" s="1"/>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3">
      <c r="A452" s="1"/>
      <c r="B452" s="1"/>
      <c r="C452" s="2"/>
      <c r="D452" s="1"/>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3">
      <c r="A453" s="1"/>
      <c r="B453" s="1"/>
      <c r="C453" s="2"/>
      <c r="D453" s="1"/>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3">
      <c r="A454" s="1"/>
      <c r="B454" s="1"/>
      <c r="C454" s="2"/>
      <c r="D454" s="1"/>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3">
      <c r="A455" s="1"/>
      <c r="B455" s="1"/>
      <c r="C455" s="2"/>
      <c r="D455" s="1"/>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3">
      <c r="A456" s="1"/>
      <c r="B456" s="1"/>
      <c r="C456" s="2"/>
      <c r="D456" s="1"/>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3">
      <c r="A457" s="1"/>
      <c r="B457" s="1"/>
      <c r="C457" s="2"/>
      <c r="D457" s="1"/>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3">
      <c r="A458" s="1"/>
      <c r="B458" s="1"/>
      <c r="C458" s="2"/>
      <c r="D458" s="1"/>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3">
      <c r="A459" s="1"/>
      <c r="B459" s="1"/>
      <c r="C459" s="2"/>
      <c r="D459" s="1"/>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3">
      <c r="A460" s="1"/>
      <c r="B460" s="1"/>
      <c r="C460" s="2"/>
      <c r="D460" s="1"/>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3">
      <c r="A461" s="1"/>
      <c r="B461" s="1"/>
      <c r="C461" s="2"/>
      <c r="D461" s="1"/>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3">
      <c r="A462" s="1"/>
      <c r="B462" s="1"/>
      <c r="C462" s="2"/>
      <c r="D462" s="1"/>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3">
      <c r="A463" s="1"/>
      <c r="B463" s="1"/>
      <c r="C463" s="2"/>
      <c r="D463" s="1"/>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3">
      <c r="A464" s="1"/>
      <c r="B464" s="1"/>
      <c r="C464" s="2"/>
      <c r="D464" s="1"/>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3">
      <c r="A465" s="1"/>
      <c r="B465" s="1"/>
      <c r="C465" s="2"/>
      <c r="D465" s="1"/>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3">
      <c r="A466" s="1"/>
      <c r="B466" s="1"/>
      <c r="C466" s="2"/>
      <c r="D466" s="1"/>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3">
      <c r="A467" s="1"/>
      <c r="B467" s="1"/>
      <c r="C467" s="2"/>
      <c r="D467" s="1"/>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3">
      <c r="A468" s="1"/>
      <c r="B468" s="1"/>
      <c r="C468" s="2"/>
      <c r="D468" s="1"/>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3">
      <c r="A469" s="1"/>
      <c r="B469" s="1"/>
      <c r="C469" s="2"/>
      <c r="D469" s="1"/>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3">
      <c r="A470" s="1"/>
      <c r="B470" s="1"/>
      <c r="C470" s="2"/>
      <c r="D470" s="1"/>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3">
      <c r="A471" s="1"/>
      <c r="B471" s="1"/>
      <c r="C471" s="2"/>
      <c r="D471" s="1"/>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3">
      <c r="A472" s="1"/>
      <c r="B472" s="1"/>
      <c r="C472" s="2"/>
      <c r="D472" s="1"/>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3">
      <c r="A473" s="1"/>
      <c r="B473" s="1"/>
      <c r="C473" s="2"/>
      <c r="D473" s="1"/>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3">
      <c r="A474" s="1"/>
      <c r="B474" s="1"/>
      <c r="C474" s="2"/>
      <c r="D474" s="1"/>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3">
      <c r="A475" s="1"/>
      <c r="B475" s="1"/>
      <c r="C475" s="2"/>
      <c r="D475" s="1"/>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3">
      <c r="A476" s="1"/>
      <c r="B476" s="1"/>
      <c r="C476" s="2"/>
      <c r="D476" s="1"/>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3">
      <c r="A477" s="1"/>
      <c r="B477" s="1"/>
      <c r="C477" s="2"/>
      <c r="D477" s="1"/>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3">
      <c r="A478" s="1"/>
      <c r="B478" s="1"/>
      <c r="C478" s="2"/>
      <c r="D478" s="1"/>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3">
      <c r="A479" s="1"/>
      <c r="B479" s="1"/>
      <c r="C479" s="2"/>
      <c r="D479" s="1"/>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3">
      <c r="A480" s="1"/>
      <c r="B480" s="1"/>
      <c r="C480" s="2"/>
      <c r="D480" s="1"/>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3">
      <c r="A481" s="1"/>
      <c r="B481" s="1"/>
      <c r="C481" s="2"/>
      <c r="D481" s="1"/>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3">
      <c r="A482" s="1"/>
      <c r="B482" s="1"/>
      <c r="C482" s="2"/>
      <c r="D482" s="1"/>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3">
      <c r="A483" s="1"/>
      <c r="B483" s="1"/>
      <c r="C483" s="2"/>
      <c r="D483" s="1"/>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3">
      <c r="A484" s="1"/>
      <c r="B484" s="1"/>
      <c r="C484" s="2"/>
      <c r="D484" s="1"/>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3">
      <c r="A485" s="1"/>
      <c r="B485" s="1"/>
      <c r="C485" s="2"/>
      <c r="D485" s="1"/>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3">
      <c r="A486" s="1"/>
      <c r="B486" s="1"/>
      <c r="C486" s="2"/>
      <c r="D486" s="1"/>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3">
      <c r="A487" s="1"/>
      <c r="B487" s="1"/>
      <c r="C487" s="2"/>
      <c r="D487" s="1"/>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3">
      <c r="A488" s="1"/>
      <c r="B488" s="1"/>
      <c r="C488" s="2"/>
      <c r="D488" s="1"/>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3">
      <c r="A489" s="1"/>
      <c r="B489" s="1"/>
      <c r="C489" s="2"/>
      <c r="D489" s="1"/>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3">
      <c r="A490" s="1"/>
      <c r="B490" s="1"/>
      <c r="C490" s="2"/>
      <c r="D490" s="1"/>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3">
      <c r="A491" s="1"/>
      <c r="B491" s="1"/>
      <c r="C491" s="2"/>
      <c r="D491" s="1"/>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3">
      <c r="A492" s="1"/>
      <c r="B492" s="1"/>
      <c r="C492" s="2"/>
      <c r="D492" s="1"/>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3">
      <c r="A493" s="1"/>
      <c r="B493" s="1"/>
      <c r="C493" s="2"/>
      <c r="D493" s="1"/>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3">
      <c r="A494" s="1"/>
      <c r="B494" s="1"/>
      <c r="C494" s="2"/>
      <c r="D494" s="1"/>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3">
      <c r="A495" s="1"/>
      <c r="B495" s="1"/>
      <c r="C495" s="2"/>
      <c r="D495" s="1"/>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3">
      <c r="A496" s="1"/>
      <c r="B496" s="1"/>
      <c r="C496" s="2"/>
      <c r="D496" s="1"/>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3">
      <c r="A497" s="1"/>
      <c r="B497" s="1"/>
      <c r="C497" s="2"/>
      <c r="D497" s="1"/>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3">
      <c r="A498" s="1"/>
      <c r="B498" s="1"/>
      <c r="C498" s="2"/>
      <c r="D498" s="1"/>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3">
      <c r="A499" s="1"/>
      <c r="B499" s="1"/>
      <c r="C499" s="2"/>
      <c r="D499" s="1"/>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3">
      <c r="A500" s="1"/>
      <c r="B500" s="1"/>
      <c r="C500" s="2"/>
      <c r="D500" s="1"/>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3">
      <c r="A501" s="1"/>
      <c r="B501" s="1"/>
      <c r="C501" s="2"/>
      <c r="D501" s="1"/>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3">
      <c r="A502" s="1"/>
      <c r="B502" s="1"/>
      <c r="C502" s="2"/>
      <c r="D502" s="1"/>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3">
      <c r="A503" s="1"/>
      <c r="B503" s="1"/>
      <c r="C503" s="2"/>
      <c r="D503" s="1"/>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3">
      <c r="A504" s="1"/>
      <c r="B504" s="1"/>
      <c r="C504" s="2"/>
      <c r="D504" s="1"/>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3">
      <c r="A505" s="1"/>
      <c r="B505" s="1"/>
      <c r="C505" s="2"/>
      <c r="D505" s="1"/>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3">
      <c r="A506" s="1"/>
      <c r="B506" s="1"/>
      <c r="C506" s="2"/>
      <c r="D506" s="1"/>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3">
      <c r="A507" s="1"/>
      <c r="B507" s="1"/>
      <c r="C507" s="2"/>
      <c r="D507" s="1"/>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3">
      <c r="A508" s="1"/>
      <c r="B508" s="1"/>
      <c r="C508" s="2"/>
      <c r="D508" s="1"/>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3">
      <c r="A509" s="1"/>
      <c r="B509" s="1"/>
      <c r="C509" s="2"/>
      <c r="D509" s="1"/>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3">
      <c r="A510" s="1"/>
      <c r="B510" s="1"/>
      <c r="C510" s="2"/>
      <c r="D510" s="1"/>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3">
      <c r="A511" s="1"/>
      <c r="B511" s="1"/>
      <c r="C511" s="2"/>
      <c r="D511" s="1"/>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3">
      <c r="A512" s="1"/>
      <c r="B512" s="1"/>
      <c r="C512" s="2"/>
      <c r="D512" s="1"/>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3">
      <c r="A513" s="1"/>
      <c r="B513" s="1"/>
      <c r="C513" s="2"/>
      <c r="D513" s="1"/>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3">
      <c r="A514" s="1"/>
      <c r="B514" s="1"/>
      <c r="C514" s="2"/>
      <c r="D514" s="1"/>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3">
      <c r="A515" s="1"/>
      <c r="B515" s="1"/>
      <c r="C515" s="2"/>
      <c r="D515" s="1"/>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3">
      <c r="A516" s="1"/>
      <c r="B516" s="1"/>
      <c r="C516" s="2"/>
      <c r="D516" s="1"/>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3">
      <c r="A517" s="1"/>
      <c r="B517" s="1"/>
      <c r="C517" s="2"/>
      <c r="D517" s="1"/>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3">
      <c r="A518" s="1"/>
      <c r="B518" s="1"/>
      <c r="C518" s="2"/>
      <c r="D518" s="1"/>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3">
      <c r="A519" s="1"/>
      <c r="B519" s="1"/>
      <c r="C519" s="2"/>
      <c r="D519" s="1"/>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3">
      <c r="A520" s="1"/>
      <c r="B520" s="1"/>
      <c r="C520" s="2"/>
      <c r="D520" s="1"/>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3">
      <c r="A521" s="1"/>
      <c r="B521" s="1"/>
      <c r="C521" s="2"/>
      <c r="D521" s="1"/>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3">
      <c r="A522" s="1"/>
      <c r="B522" s="1"/>
      <c r="C522" s="2"/>
      <c r="D522" s="1"/>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3">
      <c r="A523" s="1"/>
      <c r="B523" s="1"/>
      <c r="C523" s="2"/>
      <c r="D523" s="1"/>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3">
      <c r="A524" s="1"/>
      <c r="B524" s="1"/>
      <c r="C524" s="2"/>
      <c r="D524" s="1"/>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3">
      <c r="A525" s="1"/>
      <c r="B525" s="1"/>
      <c r="C525" s="2"/>
      <c r="D525" s="1"/>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3">
      <c r="A526" s="1"/>
      <c r="B526" s="1"/>
      <c r="C526" s="2"/>
      <c r="D526" s="1"/>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3">
      <c r="A527" s="1"/>
      <c r="B527" s="1"/>
      <c r="C527" s="2"/>
      <c r="D527" s="1"/>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3">
      <c r="A528" s="1"/>
      <c r="B528" s="1"/>
      <c r="C528" s="2"/>
      <c r="D528" s="1"/>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3">
      <c r="A529" s="1"/>
      <c r="B529" s="1"/>
      <c r="C529" s="2"/>
      <c r="D529" s="1"/>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3">
      <c r="A530" s="1"/>
      <c r="B530" s="1"/>
      <c r="C530" s="2"/>
      <c r="D530" s="1"/>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3">
      <c r="A531" s="1"/>
      <c r="B531" s="1"/>
      <c r="C531" s="2"/>
      <c r="D531" s="1"/>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3">
      <c r="A532" s="1"/>
      <c r="B532" s="1"/>
      <c r="C532" s="2"/>
      <c r="D532" s="1"/>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3">
      <c r="A533" s="1"/>
      <c r="B533" s="1"/>
      <c r="C533" s="2"/>
      <c r="D533" s="1"/>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3">
      <c r="A534" s="1"/>
      <c r="B534" s="1"/>
      <c r="C534" s="2"/>
      <c r="D534" s="1"/>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3">
      <c r="A535" s="1"/>
      <c r="B535" s="1"/>
      <c r="C535" s="2"/>
      <c r="D535" s="1"/>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3">
      <c r="A536" s="1"/>
      <c r="B536" s="1"/>
      <c r="C536" s="2"/>
      <c r="D536" s="1"/>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3">
      <c r="A537" s="1"/>
      <c r="B537" s="1"/>
      <c r="C537" s="2"/>
      <c r="D537" s="1"/>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3">
      <c r="A538" s="1"/>
      <c r="B538" s="1"/>
      <c r="C538" s="2"/>
      <c r="D538" s="1"/>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3">
      <c r="A539" s="1"/>
      <c r="B539" s="1"/>
      <c r="C539" s="2"/>
      <c r="D539" s="1"/>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3">
      <c r="A540" s="1"/>
      <c r="B540" s="1"/>
      <c r="C540" s="2"/>
      <c r="D540" s="1"/>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3">
      <c r="A541" s="1"/>
      <c r="B541" s="1"/>
      <c r="C541" s="2"/>
      <c r="D541" s="1"/>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3">
      <c r="A542" s="1"/>
      <c r="B542" s="1"/>
      <c r="C542" s="2"/>
      <c r="D542" s="1"/>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3">
      <c r="A543" s="1"/>
      <c r="B543" s="1"/>
      <c r="C543" s="2"/>
      <c r="D543" s="1"/>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3">
      <c r="A544" s="1"/>
      <c r="B544" s="1"/>
      <c r="C544" s="2"/>
      <c r="D544" s="1"/>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3">
      <c r="A545" s="1"/>
      <c r="B545" s="1"/>
      <c r="C545" s="2"/>
      <c r="D545" s="1"/>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3">
      <c r="A546" s="1"/>
      <c r="B546" s="1"/>
      <c r="C546" s="2"/>
      <c r="D546" s="1"/>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3">
      <c r="A547" s="1"/>
      <c r="B547" s="1"/>
      <c r="C547" s="2"/>
      <c r="D547" s="1"/>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3">
      <c r="A548" s="1"/>
      <c r="B548" s="1"/>
      <c r="C548" s="2"/>
      <c r="D548" s="1"/>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3">
      <c r="A549" s="1"/>
      <c r="B549" s="1"/>
      <c r="C549" s="2"/>
      <c r="D549" s="1"/>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3">
      <c r="A550" s="1"/>
      <c r="B550" s="1"/>
      <c r="C550" s="2"/>
      <c r="D550" s="1"/>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3">
      <c r="A551" s="1"/>
      <c r="B551" s="1"/>
      <c r="C551" s="2"/>
      <c r="D551" s="1"/>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3">
      <c r="A552" s="1"/>
      <c r="B552" s="1"/>
      <c r="C552" s="2"/>
      <c r="D552" s="1"/>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3">
      <c r="A553" s="1"/>
      <c r="B553" s="1"/>
      <c r="C553" s="2"/>
      <c r="D553" s="1"/>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3">
      <c r="A554" s="1"/>
      <c r="B554" s="1"/>
      <c r="C554" s="2"/>
      <c r="D554" s="1"/>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3">
      <c r="A555" s="1"/>
      <c r="B555" s="1"/>
      <c r="C555" s="2"/>
      <c r="D555" s="1"/>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3">
      <c r="A556" s="1"/>
      <c r="B556" s="1"/>
      <c r="C556" s="2"/>
      <c r="D556" s="1"/>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3">
      <c r="A557" s="1"/>
      <c r="B557" s="1"/>
      <c r="C557" s="2"/>
      <c r="D557" s="1"/>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3">
      <c r="A558" s="1"/>
      <c r="B558" s="1"/>
      <c r="C558" s="2"/>
      <c r="D558" s="1"/>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3">
      <c r="A559" s="1"/>
      <c r="B559" s="1"/>
      <c r="C559" s="2"/>
      <c r="D559" s="1"/>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3">
      <c r="A560" s="1"/>
      <c r="B560" s="1"/>
      <c r="C560" s="2"/>
      <c r="D560" s="1"/>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3">
      <c r="A561" s="1"/>
      <c r="B561" s="1"/>
      <c r="C561" s="2"/>
      <c r="D561" s="1"/>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3">
      <c r="A562" s="1"/>
      <c r="B562" s="1"/>
      <c r="C562" s="2"/>
      <c r="D562" s="1"/>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3">
      <c r="A563" s="1"/>
      <c r="B563" s="1"/>
      <c r="C563" s="2"/>
      <c r="D563" s="1"/>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3">
      <c r="A564" s="1"/>
      <c r="B564" s="1"/>
      <c r="C564" s="2"/>
      <c r="D564" s="1"/>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3">
      <c r="A565" s="1"/>
      <c r="B565" s="1"/>
      <c r="C565" s="2"/>
      <c r="D565" s="1"/>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3">
      <c r="A566" s="1"/>
      <c r="B566" s="1"/>
      <c r="C566" s="2"/>
      <c r="D566" s="1"/>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3">
      <c r="A567" s="1"/>
      <c r="B567" s="1"/>
      <c r="C567" s="2"/>
      <c r="D567" s="1"/>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3">
      <c r="A568" s="1"/>
      <c r="B568" s="1"/>
      <c r="C568" s="2"/>
      <c r="D568" s="1"/>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3">
      <c r="A569" s="1"/>
      <c r="B569" s="1"/>
      <c r="C569" s="2"/>
      <c r="D569" s="1"/>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3">
      <c r="A570" s="1"/>
      <c r="B570" s="1"/>
      <c r="C570" s="2"/>
      <c r="D570" s="1"/>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3">
      <c r="A571" s="1"/>
      <c r="B571" s="1"/>
      <c r="C571" s="2"/>
      <c r="D571" s="1"/>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3">
      <c r="A572" s="1"/>
      <c r="B572" s="1"/>
      <c r="C572" s="2"/>
      <c r="D572" s="1"/>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3">
      <c r="A573" s="1"/>
      <c r="B573" s="1"/>
      <c r="C573" s="2"/>
      <c r="D573" s="1"/>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3">
      <c r="A574" s="1"/>
      <c r="B574" s="1"/>
      <c r="C574" s="2"/>
      <c r="D574" s="1"/>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3">
      <c r="A575" s="1"/>
      <c r="B575" s="1"/>
      <c r="C575" s="2"/>
      <c r="D575" s="1"/>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3">
      <c r="A576" s="1"/>
      <c r="B576" s="1"/>
      <c r="C576" s="2"/>
      <c r="D576" s="1"/>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3">
      <c r="A577" s="1"/>
      <c r="B577" s="1"/>
      <c r="C577" s="2"/>
      <c r="D577" s="1"/>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3">
      <c r="A578" s="1"/>
      <c r="B578" s="1"/>
      <c r="C578" s="2"/>
      <c r="D578" s="1"/>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3">
      <c r="A579" s="1"/>
      <c r="B579" s="1"/>
      <c r="C579" s="2"/>
      <c r="D579" s="1"/>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3">
      <c r="A580" s="1"/>
      <c r="B580" s="1"/>
      <c r="C580" s="2"/>
      <c r="D580" s="1"/>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3">
      <c r="A581" s="1"/>
      <c r="B581" s="1"/>
      <c r="C581" s="2"/>
      <c r="D581" s="1"/>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3">
      <c r="A582" s="1"/>
      <c r="B582" s="1"/>
      <c r="C582" s="2"/>
      <c r="D582" s="1"/>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3">
      <c r="A583" s="1"/>
      <c r="B583" s="1"/>
      <c r="C583" s="2"/>
      <c r="D583" s="1"/>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3">
      <c r="A584" s="1"/>
      <c r="B584" s="1"/>
      <c r="C584" s="2"/>
      <c r="D584" s="1"/>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3">
      <c r="A585" s="1"/>
      <c r="B585" s="1"/>
      <c r="C585" s="2"/>
      <c r="D585" s="1"/>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3">
      <c r="A586" s="1"/>
      <c r="B586" s="1"/>
      <c r="C586" s="2"/>
      <c r="D586" s="1"/>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3">
      <c r="A587" s="1"/>
      <c r="B587" s="1"/>
      <c r="C587" s="2"/>
      <c r="D587" s="1"/>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3">
      <c r="A588" s="1"/>
      <c r="B588" s="1"/>
      <c r="C588" s="2"/>
      <c r="D588" s="1"/>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3">
      <c r="A589" s="1"/>
      <c r="B589" s="1"/>
      <c r="C589" s="2"/>
      <c r="D589" s="1"/>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3">
      <c r="A590" s="1"/>
      <c r="B590" s="1"/>
      <c r="C590" s="2"/>
      <c r="D590" s="1"/>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3">
      <c r="A591" s="1"/>
      <c r="B591" s="1"/>
      <c r="C591" s="2"/>
      <c r="D591" s="1"/>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3">
      <c r="A592" s="1"/>
      <c r="B592" s="1"/>
      <c r="C592" s="2"/>
      <c r="D592" s="1"/>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3">
      <c r="A593" s="1"/>
      <c r="B593" s="1"/>
      <c r="C593" s="2"/>
      <c r="D593" s="1"/>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3">
      <c r="A594" s="1"/>
      <c r="B594" s="1"/>
      <c r="C594" s="2"/>
      <c r="D594" s="1"/>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3">
      <c r="A595" s="1"/>
      <c r="B595" s="1"/>
      <c r="C595" s="2"/>
      <c r="D595" s="1"/>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3">
      <c r="A596" s="1"/>
      <c r="B596" s="1"/>
      <c r="C596" s="2"/>
      <c r="D596" s="1"/>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3">
      <c r="A597" s="1"/>
      <c r="B597" s="1"/>
      <c r="C597" s="2"/>
      <c r="D597" s="1"/>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3">
      <c r="A598" s="1"/>
      <c r="B598" s="1"/>
      <c r="C598" s="2"/>
      <c r="D598" s="1"/>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3">
      <c r="A599" s="1"/>
      <c r="B599" s="1"/>
      <c r="C599" s="2"/>
      <c r="D599" s="1"/>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3">
      <c r="A600" s="1"/>
      <c r="B600" s="1"/>
      <c r="C600" s="2"/>
      <c r="D600" s="1"/>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3">
      <c r="A601" s="1"/>
      <c r="B601" s="1"/>
      <c r="C601" s="2"/>
      <c r="D601" s="1"/>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3">
      <c r="A602" s="1"/>
      <c r="B602" s="1"/>
      <c r="C602" s="2"/>
      <c r="D602" s="1"/>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3">
      <c r="A603" s="1"/>
      <c r="B603" s="1"/>
      <c r="C603" s="2"/>
      <c r="D603" s="1"/>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3">
      <c r="A604" s="1"/>
      <c r="B604" s="1"/>
      <c r="C604" s="2"/>
      <c r="D604" s="1"/>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3">
      <c r="A605" s="1"/>
      <c r="B605" s="1"/>
      <c r="C605" s="2"/>
      <c r="D605" s="1"/>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3">
      <c r="A606" s="1"/>
      <c r="B606" s="1"/>
      <c r="C606" s="2"/>
      <c r="D606" s="1"/>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3">
      <c r="A607" s="1"/>
      <c r="B607" s="1"/>
      <c r="C607" s="2"/>
      <c r="D607" s="1"/>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3">
      <c r="A608" s="1"/>
      <c r="B608" s="1"/>
      <c r="C608" s="2"/>
      <c r="D608" s="1"/>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3">
      <c r="A609" s="1"/>
      <c r="B609" s="1"/>
      <c r="C609" s="2"/>
      <c r="D609" s="1"/>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3">
      <c r="A610" s="1"/>
      <c r="B610" s="1"/>
      <c r="C610" s="2"/>
      <c r="D610" s="1"/>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3">
      <c r="A611" s="1"/>
      <c r="B611" s="1"/>
      <c r="C611" s="2"/>
      <c r="D611" s="1"/>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3">
      <c r="A612" s="1"/>
      <c r="B612" s="1"/>
      <c r="C612" s="2"/>
      <c r="D612" s="1"/>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3">
      <c r="A613" s="1"/>
      <c r="B613" s="1"/>
      <c r="C613" s="2"/>
      <c r="D613" s="1"/>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3">
      <c r="A614" s="1"/>
      <c r="B614" s="1"/>
      <c r="C614" s="2"/>
      <c r="D614" s="1"/>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3">
      <c r="A615" s="1"/>
      <c r="B615" s="1"/>
      <c r="C615" s="2"/>
      <c r="D615" s="1"/>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3">
      <c r="A616" s="1"/>
      <c r="B616" s="1"/>
      <c r="C616" s="2"/>
      <c r="D616" s="1"/>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3">
      <c r="A617" s="1"/>
      <c r="B617" s="1"/>
      <c r="C617" s="2"/>
      <c r="D617" s="1"/>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3">
      <c r="A618" s="1"/>
      <c r="B618" s="1"/>
      <c r="C618" s="2"/>
      <c r="D618" s="1"/>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3">
      <c r="A619" s="1"/>
      <c r="B619" s="1"/>
      <c r="C619" s="2"/>
      <c r="D619" s="1"/>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3">
      <c r="A620" s="1"/>
      <c r="B620" s="1"/>
      <c r="C620" s="2"/>
      <c r="D620" s="1"/>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3">
      <c r="A621" s="1"/>
      <c r="B621" s="1"/>
      <c r="C621" s="2"/>
      <c r="D621" s="1"/>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3">
      <c r="A622" s="1"/>
      <c r="B622" s="1"/>
      <c r="C622" s="2"/>
      <c r="D622" s="1"/>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3">
      <c r="A623" s="1"/>
      <c r="B623" s="1"/>
      <c r="C623" s="2"/>
      <c r="D623" s="1"/>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3">
      <c r="A624" s="1"/>
      <c r="B624" s="1"/>
      <c r="C624" s="2"/>
      <c r="D624" s="1"/>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3">
      <c r="A625" s="1"/>
      <c r="B625" s="1"/>
      <c r="C625" s="2"/>
      <c r="D625" s="1"/>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3">
      <c r="A626" s="1"/>
      <c r="B626" s="1"/>
      <c r="C626" s="2"/>
      <c r="D626" s="1"/>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3">
      <c r="A627" s="1"/>
      <c r="B627" s="1"/>
      <c r="C627" s="2"/>
      <c r="D627" s="1"/>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3">
      <c r="A628" s="1"/>
      <c r="B628" s="1"/>
      <c r="C628" s="2"/>
      <c r="D628" s="1"/>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3">
      <c r="A629" s="1"/>
      <c r="B629" s="1"/>
      <c r="C629" s="2"/>
      <c r="D629" s="1"/>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3">
      <c r="A630" s="1"/>
      <c r="B630" s="1"/>
      <c r="C630" s="2"/>
      <c r="D630" s="1"/>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3">
      <c r="A631" s="1"/>
      <c r="B631" s="1"/>
      <c r="C631" s="2"/>
      <c r="D631" s="1"/>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3">
      <c r="A632" s="1"/>
      <c r="B632" s="1"/>
      <c r="C632" s="2"/>
      <c r="D632" s="1"/>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3">
      <c r="A633" s="1"/>
      <c r="B633" s="1"/>
      <c r="C633" s="2"/>
      <c r="D633" s="1"/>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3">
      <c r="A634" s="1"/>
      <c r="B634" s="1"/>
      <c r="C634" s="2"/>
      <c r="D634" s="1"/>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3">
      <c r="A635" s="1"/>
      <c r="B635" s="1"/>
      <c r="C635" s="2"/>
      <c r="D635" s="1"/>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3">
      <c r="A636" s="1"/>
      <c r="B636" s="1"/>
      <c r="C636" s="2"/>
      <c r="D636" s="1"/>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3">
      <c r="A637" s="1"/>
      <c r="B637" s="1"/>
      <c r="C637" s="2"/>
      <c r="D637" s="1"/>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3">
      <c r="A638" s="1"/>
      <c r="B638" s="1"/>
      <c r="C638" s="2"/>
      <c r="D638" s="1"/>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3">
      <c r="A639" s="1"/>
      <c r="B639" s="1"/>
      <c r="C639" s="2"/>
      <c r="D639" s="1"/>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3">
      <c r="A640" s="1"/>
      <c r="B640" s="1"/>
      <c r="C640" s="2"/>
      <c r="D640" s="1"/>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3">
      <c r="A641" s="1"/>
      <c r="B641" s="1"/>
      <c r="C641" s="2"/>
      <c r="D641" s="1"/>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3">
      <c r="A642" s="1"/>
      <c r="B642" s="1"/>
      <c r="C642" s="2"/>
      <c r="D642" s="1"/>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3">
      <c r="A643" s="1"/>
      <c r="B643" s="1"/>
      <c r="C643" s="2"/>
      <c r="D643" s="1"/>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3">
      <c r="A644" s="1"/>
      <c r="B644" s="1"/>
      <c r="C644" s="2"/>
      <c r="D644" s="1"/>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3">
      <c r="A645" s="1"/>
      <c r="B645" s="1"/>
      <c r="C645" s="2"/>
      <c r="D645" s="1"/>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3">
      <c r="A646" s="1"/>
      <c r="B646" s="1"/>
      <c r="C646" s="2"/>
      <c r="D646" s="1"/>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3">
      <c r="A647" s="1"/>
      <c r="B647" s="1"/>
      <c r="C647" s="2"/>
      <c r="D647" s="1"/>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3">
      <c r="A648" s="1"/>
      <c r="B648" s="1"/>
      <c r="C648" s="2"/>
      <c r="D648" s="1"/>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3">
      <c r="A649" s="1"/>
      <c r="B649" s="1"/>
      <c r="C649" s="2"/>
      <c r="D649" s="1"/>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3">
      <c r="A650" s="1"/>
      <c r="B650" s="1"/>
      <c r="C650" s="2"/>
      <c r="D650" s="1"/>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3">
      <c r="A651" s="1"/>
      <c r="B651" s="1"/>
      <c r="C651" s="2"/>
      <c r="D651" s="1"/>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3">
      <c r="A652" s="1"/>
      <c r="B652" s="1"/>
      <c r="C652" s="2"/>
      <c r="D652" s="1"/>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3">
      <c r="A653" s="1"/>
      <c r="B653" s="1"/>
      <c r="C653" s="2"/>
      <c r="D653" s="1"/>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3">
      <c r="A654" s="1"/>
      <c r="B654" s="1"/>
      <c r="C654" s="2"/>
      <c r="D654" s="1"/>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3">
      <c r="A655" s="1"/>
      <c r="B655" s="1"/>
      <c r="C655" s="2"/>
      <c r="D655" s="1"/>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3">
      <c r="A656" s="1"/>
      <c r="B656" s="1"/>
      <c r="C656" s="2"/>
      <c r="D656" s="1"/>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3">
      <c r="A657" s="1"/>
      <c r="B657" s="1"/>
      <c r="C657" s="2"/>
      <c r="D657" s="1"/>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3">
      <c r="A658" s="1"/>
      <c r="B658" s="1"/>
      <c r="C658" s="2"/>
      <c r="D658" s="1"/>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3">
      <c r="A659" s="1"/>
      <c r="B659" s="1"/>
      <c r="C659" s="2"/>
      <c r="D659" s="1"/>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3">
      <c r="A660" s="1"/>
      <c r="B660" s="1"/>
      <c r="C660" s="2"/>
      <c r="D660" s="1"/>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3">
      <c r="A661" s="1"/>
      <c r="B661" s="1"/>
      <c r="C661" s="2"/>
      <c r="D661" s="1"/>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3">
      <c r="A662" s="1"/>
      <c r="B662" s="1"/>
      <c r="C662" s="2"/>
      <c r="D662" s="1"/>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3">
      <c r="A663" s="1"/>
      <c r="B663" s="1"/>
      <c r="C663" s="2"/>
      <c r="D663" s="1"/>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3">
      <c r="A664" s="1"/>
      <c r="B664" s="1"/>
      <c r="C664" s="2"/>
      <c r="D664" s="1"/>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3">
      <c r="A665" s="1"/>
      <c r="B665" s="1"/>
      <c r="C665" s="2"/>
      <c r="D665" s="1"/>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3">
      <c r="A666" s="1"/>
      <c r="B666" s="1"/>
      <c r="C666" s="2"/>
      <c r="D666" s="1"/>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3">
      <c r="A667" s="1"/>
      <c r="B667" s="1"/>
      <c r="C667" s="2"/>
      <c r="D667" s="1"/>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3">
      <c r="A668" s="1"/>
      <c r="B668" s="1"/>
      <c r="C668" s="2"/>
      <c r="D668" s="1"/>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3">
      <c r="A669" s="1"/>
      <c r="B669" s="1"/>
      <c r="C669" s="2"/>
      <c r="D669" s="1"/>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3">
      <c r="A670" s="1"/>
      <c r="B670" s="1"/>
      <c r="C670" s="2"/>
      <c r="D670" s="1"/>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3">
      <c r="A671" s="1"/>
      <c r="B671" s="1"/>
      <c r="C671" s="2"/>
      <c r="D671" s="1"/>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3">
      <c r="A672" s="1"/>
      <c r="B672" s="1"/>
      <c r="C672" s="2"/>
      <c r="D672" s="1"/>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3">
      <c r="A673" s="1"/>
      <c r="B673" s="1"/>
      <c r="C673" s="2"/>
      <c r="D673" s="1"/>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3">
      <c r="A674" s="1"/>
      <c r="B674" s="1"/>
      <c r="C674" s="2"/>
      <c r="D674" s="1"/>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3">
      <c r="A675" s="1"/>
      <c r="B675" s="1"/>
      <c r="C675" s="2"/>
      <c r="D675" s="1"/>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3">
      <c r="A676" s="1"/>
      <c r="B676" s="1"/>
      <c r="C676" s="2"/>
      <c r="D676" s="1"/>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3">
      <c r="A677" s="1"/>
      <c r="B677" s="1"/>
      <c r="C677" s="2"/>
      <c r="D677" s="1"/>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3">
      <c r="A678" s="1"/>
      <c r="B678" s="1"/>
      <c r="C678" s="2"/>
      <c r="D678" s="1"/>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3">
      <c r="A679" s="1"/>
      <c r="B679" s="1"/>
      <c r="C679" s="2"/>
      <c r="D679" s="1"/>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3">
      <c r="A680" s="1"/>
      <c r="B680" s="1"/>
      <c r="C680" s="2"/>
      <c r="D680" s="1"/>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3">
      <c r="A681" s="1"/>
      <c r="B681" s="1"/>
      <c r="C681" s="2"/>
      <c r="D681" s="1"/>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3">
      <c r="A682" s="1"/>
      <c r="B682" s="1"/>
      <c r="C682" s="2"/>
      <c r="D682" s="1"/>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3">
      <c r="A683" s="1"/>
      <c r="B683" s="1"/>
      <c r="C683" s="2"/>
      <c r="D683" s="1"/>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3">
      <c r="A684" s="1"/>
      <c r="B684" s="1"/>
      <c r="C684" s="2"/>
      <c r="D684" s="1"/>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3">
      <c r="A685" s="1"/>
      <c r="B685" s="1"/>
      <c r="C685" s="2"/>
      <c r="D685" s="1"/>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3">
      <c r="A686" s="1"/>
      <c r="B686" s="1"/>
      <c r="C686" s="2"/>
      <c r="D686" s="1"/>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3">
      <c r="A687" s="1"/>
      <c r="B687" s="1"/>
      <c r="C687" s="2"/>
      <c r="D687" s="1"/>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3">
      <c r="A688" s="1"/>
      <c r="B688" s="1"/>
      <c r="C688" s="2"/>
      <c r="D688" s="1"/>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3">
      <c r="A689" s="1"/>
      <c r="B689" s="1"/>
      <c r="C689" s="2"/>
      <c r="D689" s="1"/>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3">
      <c r="A690" s="1"/>
      <c r="B690" s="1"/>
      <c r="C690" s="2"/>
      <c r="D690" s="1"/>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3">
      <c r="A691" s="1"/>
      <c r="B691" s="1"/>
      <c r="C691" s="2"/>
      <c r="D691" s="1"/>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3">
      <c r="A692" s="1"/>
      <c r="B692" s="1"/>
      <c r="C692" s="2"/>
      <c r="D692" s="1"/>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3">
      <c r="A693" s="1"/>
      <c r="B693" s="1"/>
      <c r="C693" s="2"/>
      <c r="D693" s="1"/>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3">
      <c r="A694" s="1"/>
      <c r="B694" s="1"/>
      <c r="C694" s="2"/>
      <c r="D694" s="1"/>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3">
      <c r="A695" s="1"/>
      <c r="B695" s="1"/>
      <c r="C695" s="2"/>
      <c r="D695" s="1"/>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3">
      <c r="A696" s="1"/>
      <c r="B696" s="1"/>
      <c r="C696" s="2"/>
      <c r="D696" s="1"/>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3">
      <c r="A697" s="1"/>
      <c r="B697" s="1"/>
      <c r="C697" s="2"/>
      <c r="D697" s="1"/>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3">
      <c r="A698" s="1"/>
      <c r="B698" s="1"/>
      <c r="C698" s="2"/>
      <c r="D698" s="1"/>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3">
      <c r="A699" s="1"/>
      <c r="B699" s="1"/>
      <c r="C699" s="2"/>
      <c r="D699" s="1"/>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3">
      <c r="A700" s="1"/>
      <c r="B700" s="1"/>
      <c r="C700" s="2"/>
      <c r="D700" s="1"/>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3">
      <c r="A701" s="1"/>
      <c r="B701" s="1"/>
      <c r="C701" s="2"/>
      <c r="D701" s="1"/>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3">
      <c r="A702" s="1"/>
      <c r="B702" s="1"/>
      <c r="C702" s="2"/>
      <c r="D702" s="1"/>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3">
      <c r="A703" s="1"/>
      <c r="B703" s="1"/>
      <c r="C703" s="2"/>
      <c r="D703" s="1"/>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3">
      <c r="A704" s="1"/>
      <c r="B704" s="1"/>
      <c r="C704" s="2"/>
      <c r="D704" s="1"/>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3">
      <c r="A705" s="1"/>
      <c r="B705" s="1"/>
      <c r="C705" s="2"/>
      <c r="D705" s="1"/>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3">
      <c r="A706" s="1"/>
      <c r="B706" s="1"/>
      <c r="C706" s="2"/>
      <c r="D706" s="1"/>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3">
      <c r="A707" s="1"/>
      <c r="B707" s="1"/>
      <c r="C707" s="2"/>
      <c r="D707" s="1"/>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3">
      <c r="A708" s="1"/>
      <c r="B708" s="1"/>
      <c r="C708" s="2"/>
      <c r="D708" s="1"/>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3">
      <c r="A709" s="1"/>
      <c r="B709" s="1"/>
      <c r="C709" s="2"/>
      <c r="D709" s="1"/>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3">
      <c r="A710" s="1"/>
      <c r="B710" s="1"/>
      <c r="C710" s="2"/>
      <c r="D710" s="1"/>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3">
      <c r="A711" s="1"/>
      <c r="B711" s="1"/>
      <c r="C711" s="2"/>
      <c r="D711" s="1"/>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3">
      <c r="A712" s="1"/>
      <c r="B712" s="1"/>
      <c r="C712" s="2"/>
      <c r="D712" s="1"/>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3">
      <c r="A713" s="1"/>
      <c r="B713" s="1"/>
      <c r="C713" s="2"/>
      <c r="D713" s="1"/>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3">
      <c r="A714" s="1"/>
      <c r="B714" s="1"/>
      <c r="C714" s="2"/>
      <c r="D714" s="1"/>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3">
      <c r="A715" s="1"/>
      <c r="B715" s="1"/>
      <c r="C715" s="2"/>
      <c r="D715" s="1"/>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3">
      <c r="A716" s="1"/>
      <c r="B716" s="1"/>
      <c r="C716" s="2"/>
      <c r="D716" s="1"/>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3">
      <c r="A717" s="1"/>
      <c r="B717" s="1"/>
      <c r="C717" s="2"/>
      <c r="D717" s="1"/>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3">
      <c r="A718" s="1"/>
      <c r="B718" s="1"/>
      <c r="C718" s="2"/>
      <c r="D718" s="1"/>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3">
      <c r="A719" s="1"/>
      <c r="B719" s="1"/>
      <c r="C719" s="2"/>
      <c r="D719" s="1"/>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3">
      <c r="A720" s="1"/>
      <c r="B720" s="1"/>
      <c r="C720" s="2"/>
      <c r="D720" s="1"/>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3">
      <c r="A721" s="1"/>
      <c r="B721" s="1"/>
      <c r="C721" s="2"/>
      <c r="D721" s="1"/>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3">
      <c r="A722" s="1"/>
      <c r="B722" s="1"/>
      <c r="C722" s="2"/>
      <c r="D722" s="1"/>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3">
      <c r="A723" s="1"/>
      <c r="B723" s="1"/>
      <c r="C723" s="2"/>
      <c r="D723" s="1"/>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3">
      <c r="A724" s="1"/>
      <c r="B724" s="1"/>
      <c r="C724" s="2"/>
      <c r="D724" s="1"/>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3">
      <c r="A725" s="1"/>
      <c r="B725" s="1"/>
      <c r="C725" s="2"/>
      <c r="D725" s="1"/>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3">
      <c r="A726" s="1"/>
      <c r="B726" s="1"/>
      <c r="C726" s="2"/>
      <c r="D726" s="1"/>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3">
      <c r="A727" s="1"/>
      <c r="B727" s="1"/>
      <c r="C727" s="2"/>
      <c r="D727" s="1"/>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3">
      <c r="A728" s="1"/>
      <c r="B728" s="1"/>
      <c r="C728" s="2"/>
      <c r="D728" s="1"/>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3">
      <c r="A729" s="1"/>
      <c r="B729" s="1"/>
      <c r="C729" s="2"/>
      <c r="D729" s="1"/>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3">
      <c r="A730" s="1"/>
      <c r="B730" s="1"/>
      <c r="C730" s="2"/>
      <c r="D730" s="1"/>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3">
      <c r="A731" s="1"/>
      <c r="B731" s="1"/>
      <c r="C731" s="2"/>
      <c r="D731" s="1"/>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3">
      <c r="A732" s="1"/>
      <c r="B732" s="1"/>
      <c r="C732" s="2"/>
      <c r="D732" s="1"/>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3">
      <c r="A733" s="1"/>
      <c r="B733" s="1"/>
      <c r="C733" s="2"/>
      <c r="D733" s="1"/>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3">
      <c r="A734" s="1"/>
      <c r="B734" s="1"/>
      <c r="C734" s="2"/>
      <c r="D734" s="1"/>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3">
      <c r="A735" s="1"/>
      <c r="B735" s="1"/>
      <c r="C735" s="2"/>
      <c r="D735" s="1"/>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3">
      <c r="A736" s="1"/>
      <c r="B736" s="1"/>
      <c r="C736" s="2"/>
      <c r="D736" s="1"/>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3">
      <c r="A737" s="1"/>
      <c r="B737" s="1"/>
      <c r="C737" s="2"/>
      <c r="D737" s="1"/>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3">
      <c r="A738" s="1"/>
      <c r="B738" s="1"/>
      <c r="C738" s="2"/>
      <c r="D738" s="1"/>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3">
      <c r="A739" s="1"/>
      <c r="B739" s="1"/>
      <c r="C739" s="2"/>
      <c r="D739" s="1"/>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3">
      <c r="A740" s="1"/>
      <c r="B740" s="1"/>
      <c r="C740" s="2"/>
      <c r="D740" s="1"/>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3">
      <c r="A741" s="1"/>
      <c r="B741" s="1"/>
      <c r="C741" s="2"/>
      <c r="D741" s="1"/>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3">
      <c r="A742" s="1"/>
      <c r="B742" s="1"/>
      <c r="C742" s="2"/>
      <c r="D742" s="1"/>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3">
      <c r="A743" s="1"/>
      <c r="B743" s="1"/>
      <c r="C743" s="2"/>
      <c r="D743" s="1"/>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3">
      <c r="A744" s="1"/>
      <c r="B744" s="1"/>
      <c r="C744" s="2"/>
      <c r="D744" s="1"/>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3">
      <c r="A745" s="1"/>
      <c r="B745" s="1"/>
      <c r="C745" s="2"/>
      <c r="D745" s="1"/>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3">
      <c r="A746" s="1"/>
      <c r="B746" s="1"/>
      <c r="C746" s="2"/>
      <c r="D746" s="1"/>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3">
      <c r="A747" s="1"/>
      <c r="B747" s="1"/>
      <c r="C747" s="2"/>
      <c r="D747" s="1"/>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3">
      <c r="A748" s="1"/>
      <c r="B748" s="1"/>
      <c r="C748" s="2"/>
      <c r="D748" s="1"/>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3">
      <c r="A749" s="1"/>
      <c r="B749" s="1"/>
      <c r="C749" s="2"/>
      <c r="D749" s="1"/>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3">
      <c r="A750" s="1"/>
      <c r="B750" s="1"/>
      <c r="C750" s="2"/>
      <c r="D750" s="1"/>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3">
      <c r="A751" s="1"/>
      <c r="B751" s="1"/>
      <c r="C751" s="2"/>
      <c r="D751" s="1"/>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3">
      <c r="A752" s="1"/>
      <c r="B752" s="1"/>
      <c r="C752" s="2"/>
      <c r="D752" s="1"/>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3">
      <c r="A753" s="1"/>
      <c r="B753" s="1"/>
      <c r="C753" s="2"/>
      <c r="D753" s="1"/>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3">
      <c r="A754" s="1"/>
      <c r="B754" s="1"/>
      <c r="C754" s="2"/>
      <c r="D754" s="1"/>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3">
      <c r="A755" s="1"/>
      <c r="B755" s="1"/>
      <c r="C755" s="2"/>
      <c r="D755" s="1"/>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3">
      <c r="A756" s="1"/>
      <c r="B756" s="1"/>
      <c r="C756" s="2"/>
      <c r="D756" s="1"/>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3">
      <c r="A757" s="1"/>
      <c r="B757" s="1"/>
      <c r="C757" s="2"/>
      <c r="D757" s="1"/>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3">
      <c r="A758" s="1"/>
      <c r="B758" s="1"/>
      <c r="C758" s="2"/>
      <c r="D758" s="1"/>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3">
      <c r="A759" s="1"/>
      <c r="B759" s="1"/>
      <c r="C759" s="2"/>
      <c r="D759" s="1"/>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3">
      <c r="A760" s="1"/>
      <c r="B760" s="1"/>
      <c r="C760" s="2"/>
      <c r="D760" s="1"/>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3">
      <c r="A761" s="1"/>
      <c r="B761" s="1"/>
      <c r="C761" s="2"/>
      <c r="D761" s="1"/>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3">
      <c r="A762" s="1"/>
      <c r="B762" s="1"/>
      <c r="C762" s="2"/>
      <c r="D762" s="1"/>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3">
      <c r="A763" s="1"/>
      <c r="B763" s="1"/>
      <c r="C763" s="2"/>
      <c r="D763" s="1"/>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3">
      <c r="A764" s="1"/>
      <c r="B764" s="1"/>
      <c r="C764" s="2"/>
      <c r="D764" s="1"/>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3">
      <c r="A765" s="1"/>
      <c r="B765" s="1"/>
      <c r="C765" s="2"/>
      <c r="D765" s="1"/>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3">
      <c r="A766" s="1"/>
      <c r="B766" s="1"/>
      <c r="C766" s="2"/>
      <c r="D766" s="1"/>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3">
      <c r="A767" s="1"/>
      <c r="B767" s="1"/>
      <c r="C767" s="2"/>
      <c r="D767" s="1"/>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3">
      <c r="A768" s="1"/>
      <c r="B768" s="1"/>
      <c r="C768" s="2"/>
      <c r="D768" s="1"/>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3">
      <c r="A769" s="1"/>
      <c r="B769" s="1"/>
      <c r="C769" s="2"/>
      <c r="D769" s="1"/>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3">
      <c r="A770" s="1"/>
      <c r="B770" s="1"/>
      <c r="C770" s="2"/>
      <c r="D770" s="1"/>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3">
      <c r="A771" s="1"/>
      <c r="B771" s="1"/>
      <c r="C771" s="2"/>
      <c r="D771" s="1"/>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3">
      <c r="A772" s="1"/>
      <c r="B772" s="1"/>
      <c r="C772" s="2"/>
      <c r="D772" s="1"/>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3">
      <c r="A773" s="1"/>
      <c r="B773" s="1"/>
      <c r="C773" s="2"/>
      <c r="D773" s="1"/>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3">
      <c r="A774" s="1"/>
      <c r="B774" s="1"/>
      <c r="C774" s="2"/>
      <c r="D774" s="1"/>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3">
      <c r="A775" s="1"/>
      <c r="B775" s="1"/>
      <c r="C775" s="2"/>
      <c r="D775" s="1"/>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3">
      <c r="A776" s="1"/>
      <c r="B776" s="1"/>
      <c r="C776" s="2"/>
      <c r="D776" s="1"/>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3">
      <c r="A777" s="1"/>
      <c r="B777" s="1"/>
      <c r="C777" s="2"/>
      <c r="D777" s="1"/>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3">
      <c r="A778" s="1"/>
      <c r="B778" s="1"/>
      <c r="C778" s="2"/>
      <c r="D778" s="1"/>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3">
      <c r="A779" s="1"/>
      <c r="B779" s="1"/>
      <c r="C779" s="2"/>
      <c r="D779" s="1"/>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3">
      <c r="A780" s="1"/>
      <c r="B780" s="1"/>
      <c r="C780" s="2"/>
      <c r="D780" s="1"/>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3">
      <c r="A781" s="1"/>
      <c r="B781" s="1"/>
      <c r="C781" s="2"/>
      <c r="D781" s="1"/>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3">
      <c r="A782" s="1"/>
      <c r="B782" s="1"/>
      <c r="C782" s="2"/>
      <c r="D782" s="1"/>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3">
      <c r="A783" s="1"/>
      <c r="B783" s="1"/>
      <c r="C783" s="2"/>
      <c r="D783" s="1"/>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3">
      <c r="A784" s="1"/>
      <c r="B784" s="1"/>
      <c r="C784" s="2"/>
      <c r="D784" s="1"/>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3">
      <c r="A785" s="1"/>
      <c r="B785" s="1"/>
      <c r="C785" s="2"/>
      <c r="D785" s="1"/>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3">
      <c r="A786" s="1"/>
      <c r="B786" s="1"/>
      <c r="C786" s="2"/>
      <c r="D786" s="1"/>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3">
      <c r="A787" s="1"/>
      <c r="B787" s="1"/>
      <c r="C787" s="2"/>
      <c r="D787" s="1"/>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3">
      <c r="A788" s="1"/>
      <c r="B788" s="1"/>
      <c r="C788" s="2"/>
      <c r="D788" s="1"/>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3">
      <c r="A789" s="1"/>
      <c r="B789" s="1"/>
      <c r="C789" s="2"/>
      <c r="D789" s="1"/>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3">
      <c r="A790" s="1"/>
      <c r="B790" s="1"/>
      <c r="C790" s="2"/>
      <c r="D790" s="1"/>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3">
      <c r="A791" s="1"/>
      <c r="B791" s="1"/>
      <c r="C791" s="2"/>
      <c r="D791" s="1"/>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3">
      <c r="A792" s="1"/>
      <c r="B792" s="1"/>
      <c r="C792" s="2"/>
      <c r="D792" s="1"/>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3">
      <c r="A793" s="1"/>
      <c r="B793" s="1"/>
      <c r="C793" s="2"/>
      <c r="D793" s="1"/>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3">
      <c r="A794" s="1"/>
      <c r="B794" s="1"/>
      <c r="C794" s="2"/>
      <c r="D794" s="1"/>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3">
      <c r="A795" s="1"/>
      <c r="B795" s="1"/>
      <c r="C795" s="2"/>
      <c r="D795" s="1"/>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3">
      <c r="A796" s="1"/>
      <c r="B796" s="1"/>
      <c r="C796" s="2"/>
      <c r="D796" s="1"/>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3">
      <c r="A797" s="1"/>
      <c r="B797" s="1"/>
      <c r="C797" s="2"/>
      <c r="D797" s="1"/>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3">
      <c r="A798" s="1"/>
      <c r="B798" s="1"/>
      <c r="C798" s="2"/>
      <c r="D798" s="1"/>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3">
      <c r="A799" s="1"/>
      <c r="B799" s="1"/>
      <c r="C799" s="2"/>
      <c r="D799" s="1"/>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3">
      <c r="A800" s="1"/>
      <c r="B800" s="1"/>
      <c r="C800" s="2"/>
      <c r="D800" s="1"/>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3">
      <c r="A801" s="1"/>
      <c r="B801" s="1"/>
      <c r="C801" s="2"/>
      <c r="D801" s="1"/>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3">
      <c r="A802" s="1"/>
      <c r="B802" s="1"/>
      <c r="C802" s="2"/>
      <c r="D802" s="1"/>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3">
      <c r="A803" s="1"/>
      <c r="B803" s="1"/>
      <c r="C803" s="2"/>
      <c r="D803" s="1"/>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3">
      <c r="A804" s="1"/>
      <c r="B804" s="1"/>
      <c r="C804" s="2"/>
      <c r="D804" s="1"/>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3">
      <c r="A805" s="1"/>
      <c r="B805" s="1"/>
      <c r="C805" s="2"/>
      <c r="D805" s="1"/>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3">
      <c r="A806" s="1"/>
      <c r="B806" s="1"/>
      <c r="C806" s="2"/>
      <c r="D806" s="1"/>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3">
      <c r="A807" s="1"/>
      <c r="B807" s="1"/>
      <c r="C807" s="2"/>
      <c r="D807" s="1"/>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3">
      <c r="A808" s="1"/>
      <c r="B808" s="1"/>
      <c r="C808" s="2"/>
      <c r="D808" s="1"/>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3">
      <c r="A809" s="1"/>
      <c r="B809" s="1"/>
      <c r="C809" s="2"/>
      <c r="D809" s="1"/>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3">
      <c r="A810" s="1"/>
      <c r="B810" s="1"/>
      <c r="C810" s="2"/>
      <c r="D810" s="1"/>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3">
      <c r="A811" s="1"/>
      <c r="B811" s="1"/>
      <c r="C811" s="2"/>
      <c r="D811" s="1"/>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3">
      <c r="A812" s="1"/>
      <c r="B812" s="1"/>
      <c r="C812" s="2"/>
      <c r="D812" s="1"/>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3">
      <c r="A813" s="1"/>
      <c r="B813" s="1"/>
      <c r="C813" s="2"/>
      <c r="D813" s="1"/>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3">
      <c r="A814" s="1"/>
      <c r="B814" s="1"/>
      <c r="C814" s="2"/>
      <c r="D814" s="1"/>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3">
      <c r="A815" s="1"/>
      <c r="B815" s="1"/>
      <c r="C815" s="2"/>
      <c r="D815" s="1"/>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3">
      <c r="A816" s="1"/>
      <c r="B816" s="1"/>
      <c r="C816" s="2"/>
      <c r="D816" s="1"/>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3">
      <c r="A817" s="1"/>
      <c r="B817" s="1"/>
      <c r="C817" s="2"/>
      <c r="D817" s="1"/>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3">
      <c r="A818" s="1"/>
      <c r="B818" s="1"/>
      <c r="C818" s="2"/>
      <c r="D818" s="1"/>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3">
      <c r="A819" s="1"/>
      <c r="B819" s="1"/>
      <c r="C819" s="2"/>
      <c r="D819" s="1"/>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3">
      <c r="A820" s="1"/>
      <c r="B820" s="1"/>
      <c r="C820" s="2"/>
      <c r="D820" s="1"/>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3">
      <c r="A821" s="1"/>
      <c r="B821" s="1"/>
      <c r="C821" s="2"/>
      <c r="D821" s="1"/>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3">
      <c r="A822" s="1"/>
      <c r="B822" s="1"/>
      <c r="C822" s="2"/>
      <c r="D822" s="1"/>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3">
      <c r="A823" s="1"/>
      <c r="B823" s="1"/>
      <c r="C823" s="2"/>
      <c r="D823" s="1"/>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3">
      <c r="A824" s="1"/>
      <c r="B824" s="1"/>
      <c r="C824" s="2"/>
      <c r="D824" s="1"/>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3">
      <c r="A825" s="1"/>
      <c r="B825" s="1"/>
      <c r="C825" s="2"/>
      <c r="D825" s="1"/>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3">
      <c r="A826" s="1"/>
      <c r="B826" s="1"/>
      <c r="C826" s="2"/>
      <c r="D826" s="1"/>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3">
      <c r="A827" s="1"/>
      <c r="B827" s="1"/>
      <c r="C827" s="2"/>
      <c r="D827" s="1"/>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3">
      <c r="A828" s="1"/>
      <c r="B828" s="1"/>
      <c r="C828" s="2"/>
      <c r="D828" s="1"/>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3">
      <c r="A829" s="1"/>
      <c r="B829" s="1"/>
      <c r="C829" s="2"/>
      <c r="D829" s="1"/>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3">
      <c r="A830" s="1"/>
      <c r="B830" s="1"/>
      <c r="C830" s="2"/>
      <c r="D830" s="1"/>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3">
      <c r="A831" s="1"/>
      <c r="B831" s="1"/>
      <c r="C831" s="2"/>
      <c r="D831" s="1"/>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3">
      <c r="A832" s="1"/>
      <c r="B832" s="1"/>
      <c r="C832" s="2"/>
      <c r="D832" s="1"/>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3">
      <c r="A833" s="1"/>
      <c r="B833" s="1"/>
      <c r="C833" s="2"/>
      <c r="D833" s="1"/>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3">
      <c r="A834" s="1"/>
      <c r="B834" s="1"/>
      <c r="C834" s="2"/>
      <c r="D834" s="1"/>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3">
      <c r="A835" s="1"/>
      <c r="B835" s="1"/>
      <c r="C835" s="2"/>
      <c r="D835" s="1"/>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3">
      <c r="A836" s="1"/>
      <c r="B836" s="1"/>
      <c r="C836" s="2"/>
      <c r="D836" s="1"/>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3">
      <c r="A837" s="1"/>
      <c r="B837" s="1"/>
      <c r="C837" s="2"/>
      <c r="D837" s="1"/>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3">
      <c r="A838" s="1"/>
      <c r="B838" s="1"/>
      <c r="C838" s="2"/>
      <c r="D838" s="1"/>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3">
      <c r="A839" s="1"/>
      <c r="B839" s="1"/>
      <c r="C839" s="2"/>
      <c r="D839" s="1"/>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3">
      <c r="A840" s="1"/>
      <c r="B840" s="1"/>
      <c r="C840" s="2"/>
      <c r="D840" s="1"/>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3">
      <c r="A841" s="1"/>
      <c r="B841" s="1"/>
      <c r="C841" s="2"/>
      <c r="D841" s="1"/>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3">
      <c r="A842" s="1"/>
      <c r="B842" s="1"/>
      <c r="C842" s="2"/>
      <c r="D842" s="1"/>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3">
      <c r="A843" s="1"/>
      <c r="B843" s="1"/>
      <c r="C843" s="2"/>
      <c r="D843" s="1"/>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3">
      <c r="A844" s="1"/>
      <c r="B844" s="1"/>
      <c r="C844" s="2"/>
      <c r="D844" s="1"/>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3">
      <c r="A845" s="1"/>
      <c r="B845" s="1"/>
      <c r="C845" s="2"/>
      <c r="D845" s="1"/>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3">
      <c r="A846" s="1"/>
      <c r="B846" s="1"/>
      <c r="C846" s="2"/>
      <c r="D846" s="1"/>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3">
      <c r="A847" s="1"/>
      <c r="B847" s="1"/>
      <c r="C847" s="2"/>
      <c r="D847" s="1"/>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3">
      <c r="A848" s="1"/>
      <c r="B848" s="1"/>
      <c r="C848" s="2"/>
      <c r="D848" s="1"/>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3">
      <c r="A849" s="1"/>
      <c r="B849" s="1"/>
      <c r="C849" s="2"/>
      <c r="D849" s="1"/>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3">
      <c r="A850" s="1"/>
      <c r="B850" s="1"/>
      <c r="C850" s="2"/>
      <c r="D850" s="1"/>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3">
      <c r="A851" s="1"/>
      <c r="B851" s="1"/>
      <c r="C851" s="2"/>
      <c r="D851" s="1"/>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3">
      <c r="A852" s="1"/>
      <c r="B852" s="1"/>
      <c r="C852" s="2"/>
      <c r="D852" s="1"/>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3">
      <c r="A853" s="1"/>
      <c r="B853" s="1"/>
      <c r="C853" s="2"/>
      <c r="D853" s="1"/>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3">
      <c r="A854" s="1"/>
      <c r="B854" s="1"/>
      <c r="C854" s="2"/>
      <c r="D854" s="1"/>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3">
      <c r="A855" s="1"/>
      <c r="B855" s="1"/>
      <c r="C855" s="2"/>
      <c r="D855" s="1"/>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3">
      <c r="A856" s="1"/>
      <c r="B856" s="1"/>
      <c r="C856" s="2"/>
      <c r="D856" s="1"/>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3">
      <c r="A857" s="1"/>
      <c r="B857" s="1"/>
      <c r="C857" s="2"/>
      <c r="D857" s="1"/>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3">
      <c r="A858" s="1"/>
      <c r="B858" s="1"/>
      <c r="C858" s="2"/>
      <c r="D858" s="1"/>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3">
      <c r="A859" s="1"/>
      <c r="B859" s="1"/>
      <c r="C859" s="2"/>
      <c r="D859" s="1"/>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3">
      <c r="A860" s="1"/>
      <c r="B860" s="1"/>
      <c r="C860" s="2"/>
      <c r="D860" s="1"/>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3">
      <c r="A861" s="1"/>
      <c r="B861" s="1"/>
      <c r="C861" s="2"/>
      <c r="D861" s="1"/>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3">
      <c r="A862" s="1"/>
      <c r="B862" s="1"/>
      <c r="C862" s="2"/>
      <c r="D862" s="1"/>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3">
      <c r="A863" s="1"/>
      <c r="B863" s="1"/>
      <c r="C863" s="2"/>
      <c r="D863" s="1"/>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3">
      <c r="A864" s="1"/>
      <c r="B864" s="1"/>
      <c r="C864" s="2"/>
      <c r="D864" s="1"/>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3">
      <c r="A865" s="1"/>
      <c r="B865" s="1"/>
      <c r="C865" s="2"/>
      <c r="D865" s="1"/>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3">
      <c r="A866" s="1"/>
      <c r="B866" s="1"/>
      <c r="C866" s="2"/>
      <c r="D866" s="1"/>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3">
      <c r="A867" s="1"/>
      <c r="B867" s="1"/>
      <c r="C867" s="2"/>
      <c r="D867" s="1"/>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3">
      <c r="A868" s="1"/>
      <c r="B868" s="1"/>
      <c r="C868" s="2"/>
      <c r="D868" s="1"/>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3">
      <c r="A869" s="1"/>
      <c r="B869" s="1"/>
      <c r="C869" s="2"/>
      <c r="D869" s="1"/>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3">
      <c r="A870" s="1"/>
      <c r="B870" s="1"/>
      <c r="C870" s="2"/>
      <c r="D870" s="1"/>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3">
      <c r="A871" s="1"/>
      <c r="B871" s="1"/>
      <c r="C871" s="2"/>
      <c r="D871" s="1"/>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3">
      <c r="A872" s="1"/>
      <c r="B872" s="1"/>
      <c r="C872" s="2"/>
      <c r="D872" s="1"/>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3">
      <c r="A873" s="1"/>
      <c r="B873" s="1"/>
      <c r="C873" s="2"/>
      <c r="D873" s="1"/>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3">
      <c r="A874" s="1"/>
      <c r="B874" s="1"/>
      <c r="C874" s="2"/>
      <c r="D874" s="1"/>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3">
      <c r="A875" s="1"/>
      <c r="B875" s="1"/>
      <c r="C875" s="2"/>
      <c r="D875" s="1"/>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3">
      <c r="A876" s="1"/>
      <c r="B876" s="1"/>
      <c r="C876" s="2"/>
      <c r="D876" s="1"/>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3">
      <c r="A877" s="1"/>
      <c r="B877" s="1"/>
      <c r="C877" s="2"/>
      <c r="D877" s="1"/>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3">
      <c r="A878" s="1"/>
      <c r="B878" s="1"/>
      <c r="C878" s="2"/>
      <c r="D878" s="1"/>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3">
      <c r="A879" s="1"/>
      <c r="B879" s="1"/>
      <c r="C879" s="2"/>
      <c r="D879" s="1"/>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3">
      <c r="A880" s="1"/>
      <c r="B880" s="1"/>
      <c r="C880" s="2"/>
      <c r="D880" s="1"/>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3">
      <c r="A881" s="1"/>
      <c r="B881" s="1"/>
      <c r="C881" s="2"/>
      <c r="D881" s="1"/>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3">
      <c r="A882" s="1"/>
      <c r="B882" s="1"/>
      <c r="C882" s="2"/>
      <c r="D882" s="1"/>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3">
      <c r="A883" s="1"/>
      <c r="B883" s="1"/>
      <c r="C883" s="2"/>
      <c r="D883" s="1"/>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3">
      <c r="A884" s="1"/>
      <c r="B884" s="1"/>
      <c r="C884" s="2"/>
      <c r="D884" s="1"/>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3">
      <c r="A885" s="1"/>
      <c r="B885" s="1"/>
      <c r="C885" s="2"/>
      <c r="D885" s="1"/>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3">
      <c r="A886" s="1"/>
      <c r="B886" s="1"/>
      <c r="C886" s="2"/>
      <c r="D886" s="1"/>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3">
      <c r="A887" s="1"/>
      <c r="B887" s="1"/>
      <c r="C887" s="2"/>
      <c r="D887" s="1"/>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3">
      <c r="A888" s="1"/>
      <c r="B888" s="1"/>
      <c r="C888" s="2"/>
      <c r="D888" s="1"/>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3">
      <c r="A889" s="1"/>
      <c r="B889" s="1"/>
      <c r="C889" s="2"/>
      <c r="D889" s="1"/>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3">
      <c r="A890" s="1"/>
      <c r="B890" s="1"/>
      <c r="C890" s="2"/>
      <c r="D890" s="1"/>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3">
      <c r="A891" s="1"/>
      <c r="B891" s="1"/>
      <c r="C891" s="2"/>
      <c r="D891" s="1"/>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3">
      <c r="A892" s="1"/>
      <c r="B892" s="1"/>
      <c r="C892" s="2"/>
      <c r="D892" s="1"/>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3">
      <c r="A893" s="1"/>
      <c r="B893" s="1"/>
      <c r="C893" s="2"/>
      <c r="D893" s="1"/>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3">
      <c r="A894" s="1"/>
      <c r="B894" s="1"/>
      <c r="C894" s="2"/>
      <c r="D894" s="1"/>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3">
      <c r="A895" s="1"/>
      <c r="B895" s="1"/>
      <c r="C895" s="2"/>
      <c r="D895" s="1"/>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3">
      <c r="A896" s="1"/>
      <c r="B896" s="1"/>
      <c r="C896" s="2"/>
      <c r="D896" s="1"/>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3">
      <c r="A897" s="1"/>
      <c r="B897" s="1"/>
      <c r="C897" s="2"/>
      <c r="D897" s="1"/>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3">
      <c r="A898" s="1"/>
      <c r="B898" s="1"/>
      <c r="C898" s="2"/>
      <c r="D898" s="1"/>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3">
      <c r="A899" s="1"/>
      <c r="B899" s="1"/>
      <c r="C899" s="2"/>
      <c r="D899" s="1"/>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3">
      <c r="A900" s="1"/>
      <c r="B900" s="1"/>
      <c r="C900" s="2"/>
      <c r="D900" s="1"/>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3">
      <c r="A901" s="1"/>
      <c r="B901" s="1"/>
      <c r="C901" s="2"/>
      <c r="D901" s="1"/>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3">
      <c r="A902" s="1"/>
      <c r="B902" s="1"/>
      <c r="C902" s="2"/>
      <c r="D902" s="1"/>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3">
      <c r="A903" s="1"/>
      <c r="B903" s="1"/>
      <c r="C903" s="2"/>
      <c r="D903" s="1"/>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3">
      <c r="A904" s="1"/>
      <c r="B904" s="1"/>
      <c r="C904" s="2"/>
      <c r="D904" s="1"/>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3">
      <c r="A905" s="1"/>
      <c r="B905" s="1"/>
      <c r="C905" s="2"/>
      <c r="D905" s="1"/>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3">
      <c r="A906" s="1"/>
      <c r="B906" s="1"/>
      <c r="C906" s="2"/>
      <c r="D906" s="1"/>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3">
      <c r="A907" s="1"/>
      <c r="B907" s="1"/>
      <c r="C907" s="2"/>
      <c r="D907" s="1"/>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3">
      <c r="A908" s="1"/>
      <c r="B908" s="1"/>
      <c r="C908" s="2"/>
      <c r="D908" s="1"/>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3">
      <c r="A909" s="1"/>
      <c r="B909" s="1"/>
      <c r="C909" s="2"/>
      <c r="D909" s="1"/>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3">
      <c r="A910" s="1"/>
      <c r="B910" s="1"/>
      <c r="C910" s="2"/>
      <c r="D910" s="1"/>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3">
      <c r="A911" s="1"/>
      <c r="B911" s="1"/>
      <c r="C911" s="2"/>
      <c r="D911" s="1"/>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3">
      <c r="A912" s="1"/>
      <c r="B912" s="1"/>
      <c r="C912" s="2"/>
      <c r="D912" s="1"/>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3">
      <c r="A913" s="1"/>
      <c r="B913" s="1"/>
      <c r="C913" s="2"/>
      <c r="D913" s="1"/>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3">
      <c r="A914" s="1"/>
      <c r="B914" s="1"/>
      <c r="C914" s="2"/>
      <c r="D914" s="1"/>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3">
      <c r="A915" s="1"/>
      <c r="B915" s="1"/>
      <c r="C915" s="2"/>
      <c r="D915" s="1"/>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3">
      <c r="A916" s="1"/>
      <c r="B916" s="1"/>
      <c r="C916" s="2"/>
      <c r="D916" s="1"/>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3">
      <c r="A917" s="1"/>
      <c r="B917" s="1"/>
      <c r="C917" s="2"/>
      <c r="D917" s="1"/>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3">
      <c r="A918" s="1"/>
      <c r="B918" s="1"/>
      <c r="C918" s="2"/>
      <c r="D918" s="1"/>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3">
      <c r="A919" s="1"/>
      <c r="B919" s="1"/>
      <c r="C919" s="2"/>
      <c r="D919" s="1"/>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3">
      <c r="A920" s="1"/>
      <c r="B920" s="1"/>
      <c r="C920" s="2"/>
      <c r="D920" s="1"/>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3">
      <c r="A921" s="1"/>
      <c r="B921" s="1"/>
      <c r="C921" s="2"/>
      <c r="D921" s="1"/>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3">
      <c r="A922" s="1"/>
      <c r="B922" s="1"/>
      <c r="C922" s="2"/>
      <c r="D922" s="1"/>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3">
      <c r="A923" s="1"/>
      <c r="B923" s="1"/>
      <c r="C923" s="2"/>
      <c r="D923" s="1"/>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3">
      <c r="A924" s="1"/>
      <c r="B924" s="1"/>
      <c r="C924" s="2"/>
      <c r="D924" s="1"/>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3">
      <c r="A925" s="1"/>
      <c r="B925" s="1"/>
      <c r="C925" s="2"/>
      <c r="D925" s="1"/>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3">
      <c r="A926" s="1"/>
      <c r="B926" s="1"/>
      <c r="C926" s="2"/>
      <c r="D926" s="1"/>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3">
      <c r="A927" s="1"/>
      <c r="B927" s="1"/>
      <c r="C927" s="2"/>
      <c r="D927" s="1"/>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3">
      <c r="A928" s="1"/>
      <c r="B928" s="1"/>
      <c r="C928" s="2"/>
      <c r="D928" s="1"/>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3">
      <c r="A929" s="1"/>
      <c r="B929" s="1"/>
      <c r="C929" s="2"/>
      <c r="D929" s="1"/>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3">
      <c r="A930" s="1"/>
      <c r="B930" s="1"/>
      <c r="C930" s="2"/>
      <c r="D930" s="1"/>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3">
      <c r="A931" s="1"/>
      <c r="B931" s="1"/>
      <c r="C931" s="2"/>
      <c r="D931" s="1"/>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3">
      <c r="A932" s="1"/>
      <c r="B932" s="1"/>
      <c r="C932" s="2"/>
      <c r="D932" s="1"/>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3">
      <c r="A933" s="1"/>
      <c r="B933" s="1"/>
      <c r="C933" s="2"/>
      <c r="D933" s="1"/>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3">
      <c r="A934" s="1"/>
      <c r="B934" s="1"/>
      <c r="C934" s="2"/>
      <c r="D934" s="1"/>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3">
      <c r="A935" s="1"/>
      <c r="B935" s="1"/>
      <c r="C935" s="2"/>
      <c r="D935" s="1"/>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3">
      <c r="A936" s="1"/>
      <c r="B936" s="1"/>
      <c r="C936" s="2"/>
      <c r="D936" s="1"/>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3">
      <c r="A937" s="1"/>
      <c r="B937" s="1"/>
      <c r="C937" s="2"/>
      <c r="D937" s="1"/>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3">
      <c r="A938" s="1"/>
      <c r="B938" s="1"/>
      <c r="C938" s="2"/>
      <c r="D938" s="1"/>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3">
      <c r="A939" s="1"/>
      <c r="B939" s="1"/>
      <c r="C939" s="2"/>
      <c r="D939" s="1"/>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3">
      <c r="A940" s="1"/>
      <c r="B940" s="1"/>
      <c r="C940" s="2"/>
      <c r="D940" s="1"/>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3">
      <c r="A941" s="1"/>
      <c r="B941" s="1"/>
      <c r="C941" s="2"/>
      <c r="D941" s="1"/>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3">
      <c r="A942" s="1"/>
      <c r="B942" s="1"/>
      <c r="C942" s="2"/>
      <c r="D942" s="1"/>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3">
      <c r="A943" s="1"/>
      <c r="B943" s="1"/>
      <c r="C943" s="2"/>
      <c r="D943" s="1"/>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3">
      <c r="A944" s="1"/>
      <c r="B944" s="1"/>
      <c r="C944" s="2"/>
      <c r="D944" s="1"/>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3">
      <c r="A945" s="1"/>
      <c r="B945" s="1"/>
      <c r="C945" s="2"/>
      <c r="D945" s="1"/>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3">
      <c r="A946" s="1"/>
      <c r="B946" s="1"/>
      <c r="C946" s="2"/>
      <c r="D946" s="1"/>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3">
      <c r="A947" s="1"/>
      <c r="B947" s="1"/>
      <c r="C947" s="2"/>
      <c r="D947" s="1"/>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3">
      <c r="A948" s="1"/>
      <c r="B948" s="1"/>
      <c r="C948" s="2"/>
      <c r="D948" s="1"/>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3">
      <c r="A949" s="1"/>
      <c r="B949" s="1"/>
      <c r="C949" s="2"/>
      <c r="D949" s="1"/>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3">
      <c r="A950" s="1"/>
      <c r="B950" s="1"/>
      <c r="C950" s="2"/>
      <c r="D950" s="1"/>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3">
      <c r="A951" s="1"/>
      <c r="B951" s="1"/>
      <c r="C951" s="2"/>
      <c r="D951" s="1"/>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3">
      <c r="A952" s="1"/>
      <c r="B952" s="1"/>
      <c r="C952" s="2"/>
      <c r="D952" s="1"/>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3">
      <c r="A953" s="1"/>
      <c r="B953" s="1"/>
      <c r="C953" s="2"/>
      <c r="D953" s="1"/>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3">
      <c r="A954" s="1"/>
      <c r="B954" s="1"/>
      <c r="C954" s="2"/>
      <c r="D954" s="1"/>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3">
      <c r="A955" s="1"/>
      <c r="B955" s="1"/>
      <c r="C955" s="2"/>
      <c r="D955" s="1"/>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3">
      <c r="A956" s="1"/>
      <c r="B956" s="1"/>
      <c r="C956" s="2"/>
      <c r="D956" s="1"/>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3">
      <c r="A957" s="1"/>
      <c r="B957" s="1"/>
      <c r="C957" s="2"/>
      <c r="D957" s="1"/>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3">
      <c r="A958" s="1"/>
      <c r="B958" s="1"/>
      <c r="C958" s="2"/>
      <c r="D958" s="1"/>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3">
      <c r="A959" s="1"/>
      <c r="B959" s="1"/>
      <c r="C959" s="2"/>
      <c r="D959" s="1"/>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3">
      <c r="A960" s="1"/>
      <c r="B960" s="1"/>
      <c r="C960" s="2"/>
      <c r="D960" s="1"/>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3">
      <c r="A961" s="1"/>
      <c r="B961" s="1"/>
      <c r="C961" s="2"/>
      <c r="D961" s="1"/>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3">
      <c r="A962" s="1"/>
      <c r="B962" s="1"/>
      <c r="C962" s="2"/>
      <c r="D962" s="1"/>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3">
      <c r="A963" s="1"/>
      <c r="B963" s="1"/>
      <c r="C963" s="2"/>
      <c r="D963" s="1"/>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3">
      <c r="A964" s="1"/>
      <c r="B964" s="1"/>
      <c r="C964" s="2"/>
      <c r="D964" s="1"/>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3">
      <c r="A965" s="1"/>
      <c r="B965" s="1"/>
      <c r="C965" s="2"/>
      <c r="D965" s="1"/>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3">
      <c r="A966" s="1"/>
      <c r="B966" s="1"/>
      <c r="C966" s="2"/>
      <c r="D966" s="1"/>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3">
      <c r="A967" s="1"/>
      <c r="B967" s="1"/>
      <c r="C967" s="2"/>
      <c r="D967" s="1"/>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3">
      <c r="A968" s="1"/>
      <c r="B968" s="1"/>
      <c r="C968" s="2"/>
      <c r="D968" s="1"/>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3">
      <c r="A969" s="1"/>
      <c r="B969" s="1"/>
      <c r="C969" s="2"/>
      <c r="D969" s="1"/>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3">
      <c r="A970" s="1"/>
      <c r="B970" s="1"/>
      <c r="C970" s="2"/>
      <c r="D970" s="1"/>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3">
      <c r="A971" s="1"/>
      <c r="B971" s="1"/>
      <c r="C971" s="2"/>
      <c r="D971" s="1"/>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3">
      <c r="A972" s="1"/>
      <c r="B972" s="1"/>
      <c r="C972" s="2"/>
      <c r="D972" s="1"/>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3">
      <c r="A973" s="1"/>
      <c r="B973" s="1"/>
      <c r="C973" s="2"/>
      <c r="D973" s="1"/>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3">
      <c r="A974" s="1"/>
      <c r="B974" s="1"/>
      <c r="C974" s="2"/>
      <c r="D974" s="1"/>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3">
      <c r="A975" s="1"/>
      <c r="B975" s="1"/>
      <c r="C975" s="2"/>
      <c r="D975" s="1"/>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3">
      <c r="A976" s="1"/>
      <c r="B976" s="1"/>
      <c r="C976" s="2"/>
      <c r="D976" s="1"/>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3">
      <c r="A977" s="1"/>
      <c r="B977" s="1"/>
      <c r="C977" s="2"/>
      <c r="D977" s="1"/>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3">
      <c r="A978" s="1"/>
      <c r="B978" s="1"/>
      <c r="C978" s="2"/>
      <c r="D978" s="1"/>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3">
      <c r="A979" s="1"/>
      <c r="B979" s="1"/>
      <c r="C979" s="2"/>
      <c r="D979" s="1"/>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3">
      <c r="A980" s="1"/>
      <c r="B980" s="1"/>
      <c r="C980" s="2"/>
      <c r="D980" s="1"/>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3">
      <c r="A981" s="1"/>
      <c r="B981" s="1"/>
      <c r="C981" s="2"/>
      <c r="D981" s="1"/>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3">
      <c r="A982" s="1"/>
      <c r="B982" s="1"/>
      <c r="C982" s="2"/>
      <c r="D982" s="1"/>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3">
      <c r="A983" s="1"/>
      <c r="B983" s="1"/>
      <c r="C983" s="2"/>
      <c r="D983" s="1"/>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3">
      <c r="A984" s="1"/>
      <c r="B984" s="1"/>
      <c r="C984" s="2"/>
      <c r="D984" s="1"/>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3">
      <c r="A985" s="1"/>
      <c r="B985" s="1"/>
      <c r="C985" s="2"/>
      <c r="D985" s="1"/>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3">
      <c r="A986" s="1"/>
      <c r="B986" s="1"/>
      <c r="C986" s="2"/>
      <c r="D986" s="1"/>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3">
      <c r="A987" s="1"/>
      <c r="B987" s="1"/>
      <c r="C987" s="2"/>
      <c r="D987" s="1"/>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3">
      <c r="A988" s="1"/>
      <c r="B988" s="1"/>
      <c r="C988" s="2"/>
      <c r="D988" s="1"/>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3">
      <c r="A989" s="1"/>
      <c r="B989" s="1"/>
      <c r="C989" s="2"/>
      <c r="D989" s="1"/>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3">
      <c r="A990" s="1"/>
      <c r="B990" s="1"/>
      <c r="C990" s="2"/>
      <c r="D990" s="1"/>
      <c r="E990" s="3"/>
      <c r="F990" s="3"/>
      <c r="G990" s="3"/>
      <c r="H990" s="3"/>
      <c r="I990" s="3"/>
      <c r="J990" s="3"/>
      <c r="K990" s="3"/>
      <c r="L990" s="3"/>
      <c r="M990" s="3"/>
      <c r="N990" s="3"/>
      <c r="O990" s="3"/>
      <c r="P990" s="3"/>
      <c r="Q990" s="3"/>
      <c r="R990" s="3"/>
      <c r="S990" s="3"/>
      <c r="T990" s="3"/>
      <c r="U990" s="3"/>
      <c r="V990" s="3"/>
      <c r="W990" s="3"/>
      <c r="X990" s="3"/>
      <c r="Y990" s="3"/>
      <c r="Z990" s="3"/>
    </row>
  </sheetData>
  <mergeCells count="6">
    <mergeCell ref="B7:C7"/>
    <mergeCell ref="A2:D2"/>
    <mergeCell ref="A3:D3"/>
    <mergeCell ref="A4:D4"/>
    <mergeCell ref="B5:C5"/>
    <mergeCell ref="B6:C6"/>
  </mergeCells>
  <conditionalFormatting sqref="C93">
    <cfRule type="cellIs" dxfId="0" priority="1" operator="lessThan">
      <formula>0</formula>
    </cfRule>
  </conditionalFormatting>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Budget</vt:lpstr>
      <vt:lpstr>Budget Narrative</vt:lpstr>
      <vt:lpstr>notes for Base Budget </vt:lpstr>
      <vt:lpstr>Budget!Print_Area</vt:lpstr>
      <vt:lpstr>'Budget Narrative'!Print_Area</vt:lpstr>
      <vt:lpstr>'Budget Narrative'!Print_Titles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Template for Districts</dc:title>
  <dc:creator>Microsoft Office User</dc:creator>
  <cp:lastModifiedBy>Paris, Jessica M (EED)</cp:lastModifiedBy>
  <cp:lastPrinted>2026-02-11T03:39:41Z</cp:lastPrinted>
  <dcterms:created xsi:type="dcterms:W3CDTF">2017-05-26T23:48:51Z</dcterms:created>
  <dcterms:modified xsi:type="dcterms:W3CDTF">2026-02-11T03:41:45Z</dcterms:modified>
</cp:coreProperties>
</file>